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kessoncorp-my.sharepoint.com/personal/sharon_hart_mckesson_com/Documents/2026 MIPS/Estimators/"/>
    </mc:Choice>
  </mc:AlternateContent>
  <xr:revisionPtr revIDLastSave="0" documentId="8_{8841AADE-DA69-49D5-9D17-3AEEC4119896}" xr6:coauthVersionLast="47" xr6:coauthVersionMax="47" xr10:uidLastSave="{00000000-0000-0000-0000-000000000000}"/>
  <bookViews>
    <workbookView xWindow="-110" yWindow="-110" windowWidth="19420" windowHeight="10300" tabRatio="740" xr2:uid="{D2B1A072-6BF2-4952-808B-CD7DDBCA1E8F}"/>
  </bookViews>
  <sheets>
    <sheet name="Start Here – Practice Setup" sheetId="27" r:id="rId1"/>
    <sheet name="Traditional MIPS" sheetId="1" r:id="rId2"/>
    <sheet name="Traditional MIPS APM Entity" sheetId="19" r:id="rId3"/>
    <sheet name="Traditional MIPS Small Prac" sheetId="23" r:id="rId4"/>
    <sheet name="Traditional MIPS PI Excl" sheetId="29" r:id="rId5"/>
    <sheet name="MVP" sheetId="5" r:id="rId6"/>
    <sheet name="MVP Subgroup" sheetId="9" r:id="rId7"/>
    <sheet name="MVP APM Entity " sheetId="21" r:id="rId8"/>
    <sheet name="MVP Small Prac" sheetId="24" r:id="rId9"/>
    <sheet name="Trad MIPS PI Measure Excl" sheetId="28" r:id="rId10"/>
    <sheet name="PI Measure Exc Estimator" sheetId="30" r:id="rId11"/>
    <sheet name="Resources" sheetId="10" r:id="rId12"/>
    <sheet name="Trad IA" sheetId="14" state="hidden" r:id="rId13"/>
    <sheet name="Admin Quality Measures" sheetId="4" state="hidden" r:id="rId14"/>
    <sheet name="Calc_Validation_DropDown" sheetId="2" state="hidden" r:id="rId15"/>
  </sheets>
  <externalReferences>
    <externalReference r:id="rId1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0" l="1"/>
  <c r="L12" i="30"/>
  <c r="K12" i="30"/>
  <c r="J12" i="30"/>
  <c r="I12" i="30"/>
  <c r="H12" i="30"/>
  <c r="E12" i="30"/>
  <c r="K16" i="30" s="1"/>
  <c r="D12" i="30"/>
  <c r="E19" i="30" s="1"/>
  <c r="C12" i="30"/>
  <c r="F19" i="30" s="1"/>
  <c r="G10" i="30"/>
  <c r="G12" i="30" s="1"/>
  <c r="E16" i="30" s="1"/>
  <c r="F10" i="30"/>
  <c r="F12" i="30" s="1"/>
  <c r="M12" i="30" s="1"/>
  <c r="E10" i="30"/>
  <c r="C10" i="30"/>
  <c r="I31" i="29"/>
  <c r="D4" i="29" s="1"/>
  <c r="I30" i="29"/>
  <c r="G18" i="29"/>
  <c r="G19" i="29" s="1"/>
  <c r="G20" i="29" s="1"/>
  <c r="D3" i="29" s="1"/>
  <c r="H16" i="29"/>
  <c r="H15" i="29"/>
  <c r="H14" i="29"/>
  <c r="H13" i="29"/>
  <c r="H12" i="29"/>
  <c r="H11" i="29"/>
  <c r="D5" i="29"/>
  <c r="D2" i="28"/>
  <c r="D6" i="28" s="1"/>
  <c r="D3" i="28"/>
  <c r="D5" i="28"/>
  <c r="H15" i="28"/>
  <c r="H16" i="28"/>
  <c r="H17" i="28"/>
  <c r="H18" i="28"/>
  <c r="H19" i="28"/>
  <c r="H20" i="28"/>
  <c r="G22" i="28"/>
  <c r="G23" i="28"/>
  <c r="G24" i="28"/>
  <c r="I34" i="28"/>
  <c r="I35" i="28" s="1"/>
  <c r="D4" i="28" s="1"/>
  <c r="D6" i="29" l="1"/>
  <c r="D19" i="30"/>
  <c r="D16" i="30"/>
  <c r="F16" i="30"/>
  <c r="G16" i="30"/>
  <c r="H16" i="30"/>
  <c r="I16" i="30"/>
  <c r="J16" i="30"/>
  <c r="C96" i="14" l="1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  <c r="A31" i="2"/>
  <c r="A30" i="2"/>
  <c r="A29" i="2"/>
  <c r="A28" i="2"/>
  <c r="A27" i="2"/>
  <c r="A26" i="2"/>
  <c r="A25" i="2"/>
  <c r="A24" i="2"/>
  <c r="A23" i="2"/>
  <c r="A22" i="2"/>
  <c r="A21" i="2"/>
  <c r="A20" i="2"/>
  <c r="A37" i="2"/>
  <c r="A36" i="2"/>
  <c r="A47" i="2"/>
  <c r="A46" i="2"/>
  <c r="A45" i="2"/>
  <c r="A44" i="2"/>
  <c r="A43" i="2"/>
  <c r="A42" i="2"/>
  <c r="A41" i="2"/>
  <c r="A40" i="2"/>
  <c r="A39" i="2"/>
  <c r="A38" i="2"/>
  <c r="A32" i="2" l="1"/>
  <c r="G27" i="21" s="1"/>
  <c r="A48" i="2"/>
  <c r="G28" i="19" s="1"/>
  <c r="L17" i="21" l="1"/>
  <c r="K17" i="21"/>
  <c r="J17" i="21"/>
  <c r="M17" i="21"/>
  <c r="I17" i="21"/>
  <c r="H17" i="21"/>
  <c r="F17" i="21"/>
  <c r="E17" i="21"/>
  <c r="D17" i="21"/>
  <c r="C17" i="21"/>
  <c r="G15" i="21"/>
  <c r="G17" i="21" s="1"/>
  <c r="F15" i="21"/>
  <c r="E15" i="21"/>
  <c r="C15" i="21"/>
  <c r="L18" i="9"/>
  <c r="K18" i="9"/>
  <c r="J18" i="9"/>
  <c r="M18" i="9"/>
  <c r="I18" i="9"/>
  <c r="H18" i="9"/>
  <c r="G18" i="9"/>
  <c r="F18" i="9"/>
  <c r="E18" i="9"/>
  <c r="D18" i="9"/>
  <c r="C18" i="9"/>
  <c r="G16" i="9"/>
  <c r="F16" i="9"/>
  <c r="E16" i="9"/>
  <c r="C16" i="9"/>
  <c r="L17" i="5"/>
  <c r="K17" i="5"/>
  <c r="J17" i="5"/>
  <c r="J16" i="1"/>
  <c r="M17" i="5"/>
  <c r="I17" i="5"/>
  <c r="H17" i="5"/>
  <c r="F17" i="5"/>
  <c r="E17" i="5"/>
  <c r="D17" i="5"/>
  <c r="C17" i="5"/>
  <c r="G15" i="5"/>
  <c r="G17" i="5" s="1"/>
  <c r="F15" i="5"/>
  <c r="E15" i="5"/>
  <c r="C15" i="5"/>
  <c r="M16" i="19"/>
  <c r="L16" i="19"/>
  <c r="K16" i="19"/>
  <c r="J16" i="19"/>
  <c r="I16" i="19"/>
  <c r="H16" i="19"/>
  <c r="G16" i="19"/>
  <c r="F16" i="19"/>
  <c r="E16" i="19"/>
  <c r="D16" i="19"/>
  <c r="C16" i="19"/>
  <c r="G14" i="19"/>
  <c r="F14" i="19"/>
  <c r="E14" i="19"/>
  <c r="C14" i="19"/>
  <c r="I16" i="1"/>
  <c r="H16" i="1"/>
  <c r="I45" i="5"/>
  <c r="I34" i="24"/>
  <c r="I44" i="9"/>
  <c r="N13" i="21" l="1"/>
  <c r="O13" i="21" s="1"/>
  <c r="D4" i="21" s="1"/>
  <c r="N14" i="9"/>
  <c r="O14" i="9" s="1"/>
  <c r="D4" i="9" s="1"/>
  <c r="N13" i="5"/>
  <c r="O13" i="5" s="1"/>
  <c r="D3" i="5" s="1"/>
  <c r="N12" i="19"/>
  <c r="O12" i="19" s="1"/>
  <c r="D2" i="19" s="1"/>
  <c r="D6" i="24"/>
  <c r="I35" i="24"/>
  <c r="D5" i="24" s="1"/>
  <c r="G17" i="24"/>
  <c r="G18" i="24" s="1"/>
  <c r="G19" i="24" s="1"/>
  <c r="D4" i="24" s="1"/>
  <c r="D6" i="5"/>
  <c r="I46" i="5"/>
  <c r="D5" i="5" s="1"/>
  <c r="I45" i="21"/>
  <c r="D7" i="9"/>
  <c r="D5" i="23"/>
  <c r="D5" i="1"/>
  <c r="D7" i="24" l="1"/>
  <c r="I32" i="23" l="1"/>
  <c r="I33" i="23" s="1"/>
  <c r="G18" i="23"/>
  <c r="G19" i="23" s="1"/>
  <c r="G20" i="23" s="1"/>
  <c r="G28" i="5"/>
  <c r="G29" i="5" s="1"/>
  <c r="I46" i="21"/>
  <c r="D6" i="21" s="1"/>
  <c r="I43" i="19"/>
  <c r="I43" i="1"/>
  <c r="I44" i="1" s="1"/>
  <c r="D4" i="1" s="1"/>
  <c r="D3" i="23" l="1"/>
  <c r="D4" i="23"/>
  <c r="I44" i="19"/>
  <c r="D4" i="19" s="1"/>
  <c r="D6" i="23" l="1"/>
  <c r="G28" i="21"/>
  <c r="G29" i="19"/>
  <c r="G29" i="21" l="1"/>
  <c r="G30" i="21" s="1"/>
  <c r="G30" i="19"/>
  <c r="G31" i="19" s="1"/>
  <c r="D3" i="19" s="1"/>
  <c r="D5" i="19" s="1"/>
  <c r="L16" i="1"/>
  <c r="I45" i="9"/>
  <c r="G28" i="9"/>
  <c r="G29" i="9" s="1"/>
  <c r="G30" i="9" s="1"/>
  <c r="D5" i="21" l="1"/>
  <c r="D7" i="21" s="1"/>
  <c r="D6" i="9"/>
  <c r="D5" i="9"/>
  <c r="D8" i="9" l="1"/>
  <c r="G29" i="1" l="1"/>
  <c r="G30" i="1" s="1"/>
  <c r="F14" i="1"/>
  <c r="F16" i="1" s="1"/>
  <c r="G30" i="5"/>
  <c r="K16" i="1"/>
  <c r="M16" i="1"/>
  <c r="D16" i="1"/>
  <c r="G14" i="1"/>
  <c r="G16" i="1" s="1"/>
  <c r="E14" i="1"/>
  <c r="E16" i="1" s="1"/>
  <c r="C14" i="1"/>
  <c r="C16" i="1" s="1"/>
  <c r="N12" i="1" l="1"/>
  <c r="O12" i="1" s="1"/>
  <c r="D2" i="1" s="1"/>
  <c r="D4" i="5"/>
  <c r="G31" i="1"/>
  <c r="D3" i="1" s="1"/>
  <c r="D6" i="1" l="1"/>
  <c r="D7" i="5"/>
</calcChain>
</file>

<file path=xl/sharedStrings.xml><?xml version="1.0" encoding="utf-8"?>
<sst xmlns="http://schemas.openxmlformats.org/spreadsheetml/2006/main" count="1170" uniqueCount="494">
  <si>
    <t>Resources</t>
  </si>
  <si>
    <t>Right click on the tab to copy</t>
  </si>
  <si>
    <t>Select "Move or Copy"</t>
  </si>
  <si>
    <t>Check "create a copy"</t>
  </si>
  <si>
    <t>Green boxes will automatically calculate</t>
  </si>
  <si>
    <t>Category</t>
  </si>
  <si>
    <t>Traditional MIPS/MIPS MVP</t>
  </si>
  <si>
    <t>APM Entity</t>
  </si>
  <si>
    <r>
      <t>Small Practice</t>
    </r>
    <r>
      <rPr>
        <sz val="16"/>
        <color rgb="FF44546A"/>
        <rFont val="Calibri"/>
        <family val="2"/>
        <scheme val="minor"/>
      </rPr>
      <t xml:space="preserve"> (less than 16 clinicians linked to TIN)</t>
    </r>
  </si>
  <si>
    <t>In blue cells, enter data or select drop-down</t>
  </si>
  <si>
    <t>Quality</t>
  </si>
  <si>
    <t>Cost</t>
  </si>
  <si>
    <t>Improvement Activities</t>
  </si>
  <si>
    <t>Promoting Interoperability</t>
  </si>
  <si>
    <t>Required</t>
  </si>
  <si>
    <t>Bonus</t>
  </si>
  <si>
    <t xml:space="preserve">Pt Electronic Access </t>
  </si>
  <si>
    <t xml:space="preserve">2 Public Health Registries, IMMs &amp; eCR </t>
  </si>
  <si>
    <t>e-Rx</t>
  </si>
  <si>
    <t>Security Risk Assessment completed</t>
  </si>
  <si>
    <t>High Priority SAFER Guide completed</t>
  </si>
  <si>
    <t>Estimated PI Category Score</t>
  </si>
  <si>
    <t>Estimated Category Pts Toward Composite Score</t>
  </si>
  <si>
    <t>Numerator</t>
  </si>
  <si>
    <t>Denominator</t>
  </si>
  <si>
    <t>Percentage or Yes/No</t>
  </si>
  <si>
    <t>Yes</t>
  </si>
  <si>
    <t>No</t>
  </si>
  <si>
    <t>Multiplier</t>
  </si>
  <si>
    <t>5 pts</t>
  </si>
  <si>
    <t>Measure Total</t>
  </si>
  <si>
    <t>Traditional MIPS Quality--APM Entity</t>
  </si>
  <si>
    <t>Traditional MIPS Quality Measures</t>
  </si>
  <si>
    <t>Instructions:</t>
  </si>
  <si>
    <t>Number/Name</t>
  </si>
  <si>
    <t>Est Points</t>
  </si>
  <si>
    <t>Outcome, HP</t>
  </si>
  <si>
    <t>Collection Type</t>
  </si>
  <si>
    <t>Tips:</t>
  </si>
  <si>
    <t>Measure1</t>
  </si>
  <si>
    <t>Measure 7</t>
  </si>
  <si>
    <t>Measure 2</t>
  </si>
  <si>
    <t>Measure 8</t>
  </si>
  <si>
    <t xml:space="preserve">Measure 3 </t>
  </si>
  <si>
    <t xml:space="preserve">Measure 9 </t>
  </si>
  <si>
    <t>Measure 4</t>
  </si>
  <si>
    <t>Measure 10</t>
  </si>
  <si>
    <t>Measure 5</t>
  </si>
  <si>
    <t>Measure 11</t>
  </si>
  <si>
    <t>Measure 6</t>
  </si>
  <si>
    <t>Measure 12</t>
  </si>
  <si>
    <t>Est Complex Org eCQM Points (Max 6)**</t>
  </si>
  <si>
    <t>Total</t>
  </si>
  <si>
    <t>*Administrative Claims Quality Measures:</t>
  </si>
  <si>
    <t>Quality Category Score</t>
  </si>
  <si>
    <t>Clinician/Group Risk-standardized Hospital Admission Rates  Patients w/Multiple Chronic Conditions</t>
  </si>
  <si>
    <t>Est Composite Score points</t>
  </si>
  <si>
    <t>Hospital-Wide, 30-Day, All-Cause Unplanned Readmission (HWR) Rate for the MIPS Groups</t>
  </si>
  <si>
    <t>Risk-standard Complication Rate Following Elective Primary Total Hip and /or Total Knee Arthroplasty for MIPS</t>
  </si>
  <si>
    <t>Risk-Standard Acute Cardiovascular-Related Hospital Admission Rates for Patients with Heart Failure under  MIPS</t>
  </si>
  <si>
    <t>Traditional Improvement Activities --APM Entity</t>
  </si>
  <si>
    <t>Improvement Activity/Activities</t>
  </si>
  <si>
    <t>Points</t>
  </si>
  <si>
    <t>Tip:</t>
  </si>
  <si>
    <t>APM Entity 50% Category Credit*</t>
  </si>
  <si>
    <r>
      <rPr>
        <b/>
        <sz val="20"/>
        <rFont val="Calibri"/>
        <family val="2"/>
        <scheme val="minor"/>
      </rPr>
      <t>*APM Entities receive 50% category credit, report 1 activity for full category score. &gt;50% of all practice providers must participate</t>
    </r>
    <r>
      <rPr>
        <sz val="20"/>
        <rFont val="Calibri"/>
        <family val="2"/>
        <scheme val="minor"/>
      </rPr>
      <t xml:space="preserve"> in the activity/activities.</t>
    </r>
  </si>
  <si>
    <t>Category Total Points</t>
  </si>
  <si>
    <t>PI: 30%</t>
  </si>
  <si>
    <t>Quality: 50%</t>
  </si>
  <si>
    <t>IA: 20%</t>
  </si>
  <si>
    <t xml:space="preserve"> *Estimated MIPS Composite Score:</t>
  </si>
  <si>
    <t xml:space="preserve">Promoting Interoperability </t>
  </si>
  <si>
    <t>Traditional MIPS Quality</t>
  </si>
  <si>
    <t>Small Practice Bonus (add 6)</t>
  </si>
  <si>
    <t>Traditional Improvement Activities</t>
  </si>
  <si>
    <r>
      <t xml:space="preserve">Instructions: In blue cells, </t>
    </r>
    <r>
      <rPr>
        <b/>
        <sz val="20"/>
        <rFont val="Calibri"/>
        <family val="2"/>
        <scheme val="minor"/>
      </rPr>
      <t>select the activity from the drop down</t>
    </r>
    <r>
      <rPr>
        <sz val="20"/>
        <rFont val="Calibri"/>
        <family val="2"/>
        <scheme val="minor"/>
      </rPr>
      <t xml:space="preserve">. </t>
    </r>
    <r>
      <rPr>
        <b/>
        <sz val="20"/>
        <rFont val="Calibri"/>
        <family val="2"/>
        <scheme val="minor"/>
      </rPr>
      <t>Manually</t>
    </r>
    <r>
      <rPr>
        <sz val="20"/>
        <rFont val="Calibri"/>
        <family val="2"/>
        <scheme val="minor"/>
      </rPr>
      <t xml:space="preserve"> add the points:   </t>
    </r>
  </si>
  <si>
    <r>
      <rPr>
        <sz val="18"/>
        <rFont val="Calibri"/>
        <family val="2"/>
        <scheme val="minor"/>
      </rPr>
      <t xml:space="preserve">Practices with </t>
    </r>
    <r>
      <rPr>
        <b/>
        <sz val="18"/>
        <rFont val="Calibri"/>
        <family val="2"/>
        <scheme val="minor"/>
      </rPr>
      <t>less than 16 providers, get double credit for each activity.</t>
    </r>
    <r>
      <rPr>
        <sz val="18"/>
        <rFont val="Calibri"/>
        <family val="2"/>
        <scheme val="minor"/>
      </rPr>
      <t xml:space="preserve">  Group reporting:</t>
    </r>
    <r>
      <rPr>
        <b/>
        <sz val="18"/>
        <rFont val="Calibri"/>
        <family val="2"/>
        <scheme val="minor"/>
      </rPr>
      <t xml:space="preserve"> &gt;50% of all practice providers must participate</t>
    </r>
    <r>
      <rPr>
        <sz val="18"/>
        <rFont val="Calibri"/>
        <family val="2"/>
        <scheme val="minor"/>
      </rPr>
      <t xml:space="preserve"> in the activity/activities.</t>
    </r>
  </si>
  <si>
    <r>
      <rPr>
        <b/>
        <sz val="20"/>
        <rFont val="Calibri"/>
        <family val="2"/>
        <scheme val="minor"/>
      </rPr>
      <t>Large Practices</t>
    </r>
    <r>
      <rPr>
        <sz val="20"/>
        <rFont val="Calibri"/>
        <family val="2"/>
        <scheme val="minor"/>
      </rPr>
      <t xml:space="preserve"> report 2 activities; </t>
    </r>
    <r>
      <rPr>
        <b/>
        <sz val="20"/>
        <rFont val="Calibri"/>
        <family val="2"/>
        <scheme val="minor"/>
      </rPr>
      <t>enter 20 points for each activity</t>
    </r>
    <r>
      <rPr>
        <sz val="20"/>
        <rFont val="Calibri"/>
        <family val="2"/>
        <scheme val="minor"/>
      </rPr>
      <t xml:space="preserve">.  </t>
    </r>
    <r>
      <rPr>
        <b/>
        <sz val="20"/>
        <rFont val="Calibri"/>
        <family val="2"/>
        <scheme val="minor"/>
      </rPr>
      <t>Small Practices</t>
    </r>
    <r>
      <rPr>
        <sz val="20"/>
        <rFont val="Calibri"/>
        <family val="2"/>
        <scheme val="minor"/>
      </rPr>
      <t xml:space="preserve"> report 1 activity; </t>
    </r>
    <r>
      <rPr>
        <b/>
        <sz val="20"/>
        <rFont val="Calibri"/>
        <family val="2"/>
        <scheme val="minor"/>
      </rPr>
      <t>enter 40 points the activity</t>
    </r>
    <r>
      <rPr>
        <sz val="20"/>
        <rFont val="Calibri"/>
        <family val="2"/>
        <scheme val="minor"/>
      </rPr>
      <t>.  Max score is 40</t>
    </r>
  </si>
  <si>
    <t>Total Per Capita Measures  (case minimum: 20)</t>
  </si>
  <si>
    <t>Acute Inpatient Episodes (case minimum: 20)</t>
  </si>
  <si>
    <t>Medicare Spending per Beneficiary (MSPB)</t>
  </si>
  <si>
    <t>Intracranial Hemorrhage or Cerebral Infarction</t>
  </si>
  <si>
    <t>Total Per Capita Cost for All Attributed Beneficiaries (TPCC)</t>
  </si>
  <si>
    <t>STEMI with Percutaneous Coronary Intervention (PCI)</t>
  </si>
  <si>
    <t>Procedural Episodes (case minimum: 10)</t>
  </si>
  <si>
    <t>Inpatient COPD Exacerbation</t>
  </si>
  <si>
    <t>Elective Outpatient Percutaneous Coronary Intervention (PCI)</t>
  </si>
  <si>
    <t>Lower Gastrointestinal Hemorrhage (group only)</t>
  </si>
  <si>
    <t>Knee Arthroplasty</t>
  </si>
  <si>
    <t>Sepsis</t>
  </si>
  <si>
    <t>Revascularization for Lower Extremity Chronic Critical Limb Ischemia</t>
  </si>
  <si>
    <t>Psychoses and Related Conditions</t>
  </si>
  <si>
    <t>Routine Cataract Removal with Intraocular Lens (IOL) Implantation</t>
  </si>
  <si>
    <t>Screening/Surveillance Colonoscopy</t>
  </si>
  <si>
    <t>Chronic/Episode (case minimum: 20)</t>
  </si>
  <si>
    <t>Acute Kidney Injury Requiring New Inpatient Dialysis</t>
  </si>
  <si>
    <t>Chronic Condition Measure: Diabetes</t>
  </si>
  <si>
    <t>Elective Primary Hip Arthroplasty</t>
  </si>
  <si>
    <t>Chronic Condition Measure: Asthma/COPD</t>
  </si>
  <si>
    <t>Femoral or Inguinal Hernia Repair</t>
  </si>
  <si>
    <t>Chronic Condition Measure: Depression</t>
  </si>
  <si>
    <t>Hemodialysis Access Creation</t>
  </si>
  <si>
    <t>Chronic Condition Measure: Heart Failure</t>
  </si>
  <si>
    <t>Lumbar Spine Fusion for Degenerative Disease</t>
  </si>
  <si>
    <t>Chronic Condition Measure: Low Back Pain</t>
  </si>
  <si>
    <t>Lumpectomy, Partial Mastectomy, Simple Mastectomy</t>
  </si>
  <si>
    <t>Non-Emergent Coronary Artery Bypass Graft</t>
  </si>
  <si>
    <t>Renal or Ureteral Stone Surgical Treatment</t>
  </si>
  <si>
    <t>Melanoma Resection</t>
  </si>
  <si>
    <t>Colon and Rectal Resection (case min 20)</t>
  </si>
  <si>
    <t>Est Cost Score, Max 30, optional</t>
  </si>
  <si>
    <t>PI: 25%</t>
  </si>
  <si>
    <t>Quality: 30%</t>
  </si>
  <si>
    <t>IA: 15%</t>
  </si>
  <si>
    <t>Cost: 30%</t>
  </si>
  <si>
    <t>*Estimated MIPS Composite Score:</t>
  </si>
  <si>
    <t>Explore MIPS Value Pathways (MVPs) on QPP</t>
  </si>
  <si>
    <t>MVP MIPS Quality Measures</t>
  </si>
  <si>
    <t>Additional MVP Quality Measures (optional, will not be included in calculations)</t>
  </si>
  <si>
    <r>
      <t xml:space="preserve">Optional, list </t>
    </r>
    <r>
      <rPr>
        <b/>
        <sz val="20"/>
        <rFont val="Calibri"/>
        <family val="2"/>
        <scheme val="minor"/>
      </rPr>
      <t>additional MVP measures</t>
    </r>
    <r>
      <rPr>
        <sz val="20"/>
        <rFont val="Calibri"/>
        <family val="2"/>
        <scheme val="minor"/>
      </rPr>
      <t xml:space="preserve"> to report beyond the required top 4 in right hand box's </t>
    </r>
    <r>
      <rPr>
        <b/>
        <sz val="20"/>
        <color theme="4" tint="-0.249977111117893"/>
        <rFont val="Calibri"/>
        <family val="2"/>
        <scheme val="minor"/>
      </rPr>
      <t>blue cells.</t>
    </r>
  </si>
  <si>
    <t xml:space="preserve"> Est MVP Est Cost Score, Max 30</t>
  </si>
  <si>
    <t>479: Hospital-Wide, 30-Day, All-Cause Unplanned Readmission (HWR) Rate for MIPS Groups  (Groups only, Case minimum is 200)</t>
  </si>
  <si>
    <t>484: Clinician and Clinician Group Risk-standardized Hospital Admission Rates for Patients with Multiple Chronic Conditions (Case minimum is 18)</t>
  </si>
  <si>
    <t>MVP Quality-APM Entity</t>
  </si>
  <si>
    <r>
      <t xml:space="preserve">Optional, list </t>
    </r>
    <r>
      <rPr>
        <b/>
        <sz val="20"/>
        <rFont val="Calibri"/>
        <family val="2"/>
        <scheme val="minor"/>
      </rPr>
      <t>additional MVP measures</t>
    </r>
    <r>
      <rPr>
        <sz val="20"/>
        <rFont val="Calibri"/>
        <family val="2"/>
        <scheme val="minor"/>
      </rPr>
      <t xml:space="preserve"> to report beyond the required top 4 in right hand box's </t>
    </r>
    <r>
      <rPr>
        <b/>
        <sz val="20"/>
        <color theme="4" tint="-0.249977111117893"/>
        <rFont val="Calibri"/>
        <family val="2"/>
        <scheme val="minor"/>
      </rPr>
      <t>blue cells.</t>
    </r>
    <r>
      <rPr>
        <sz val="20"/>
        <rFont val="Calibri"/>
        <family val="2"/>
        <scheme val="minor"/>
      </rPr>
      <t>**</t>
    </r>
  </si>
  <si>
    <t>MVP Improvement Activities--APM Entity</t>
  </si>
  <si>
    <t xml:space="preserve">Measure 7 </t>
  </si>
  <si>
    <t>Measure 9</t>
  </si>
  <si>
    <r>
      <t>If the MVP has New measures: new measures in their</t>
    </r>
    <r>
      <rPr>
        <b/>
        <sz val="16"/>
        <rFont val="Calibri"/>
        <family val="2"/>
        <scheme val="minor"/>
      </rPr>
      <t xml:space="preserve"> 1st (7 pt floor) or 2nd (5 pt floor) year</t>
    </r>
    <r>
      <rPr>
        <sz val="16"/>
        <rFont val="Calibri"/>
        <family val="2"/>
        <scheme val="minor"/>
      </rPr>
      <t>, are great additional measures or measures without benchmarks as same year benchmarks may be established.  Example: PIMSH17 Utilization of Prophylactic GCSF for Cancer Patients Receiving Low-Risk Chemo</t>
    </r>
  </si>
  <si>
    <t>Administrative Quality Measures, Claims based reporting</t>
  </si>
  <si>
    <t>Groups, virtual groups, APM Entities &gt;16 clinicians</t>
  </si>
  <si>
    <t>Case Min: 18</t>
  </si>
  <si>
    <t>Hospital-Wide, 30-Day, All-Cause Unplanned Readmission (HWR) Rate for the Merit-based Incentive Payment System Groups</t>
  </si>
  <si>
    <t>Case Min:  200</t>
  </si>
  <si>
    <t>Risk-standardized Complication Rate Following Elective Primary Total Hip Arthroplasty and /or Total Knee Arthroplasty for MIPS</t>
  </si>
  <si>
    <t>Individuals, groups, virtual groups, APM Entities</t>
  </si>
  <si>
    <t>Case Min: 25</t>
  </si>
  <si>
    <t>3-year performance period</t>
  </si>
  <si>
    <t>Risk-Standardized Acute Cardiovascular-Related Hospital Admission Rates for Patients with Heart Failure under the Merit-based Incentive Payment System</t>
  </si>
  <si>
    <t>Groups/Virtual Groups/APM Entities with at least 1 cardiologist</t>
  </si>
  <si>
    <t>Case Min: 21</t>
  </si>
  <si>
    <t>STOP</t>
  </si>
  <si>
    <t>Outcome</t>
  </si>
  <si>
    <t>High Priority</t>
  </si>
  <si>
    <t>Activity Name</t>
  </si>
  <si>
    <t>IA_EPA_2</t>
  </si>
  <si>
    <t>Use of telehealth services that expand practice access</t>
  </si>
  <si>
    <t>IA_EPA_3</t>
  </si>
  <si>
    <t>Collection and use of patient experience and satisfaction data on access</t>
  </si>
  <si>
    <t>IA_EPA_4</t>
  </si>
  <si>
    <t>Additional improvements in access as a result of QIN/QIO TA</t>
  </si>
  <si>
    <t>IA_EPA_5</t>
  </si>
  <si>
    <t>Participation in User Testing of the Quality Payment Program Website (https://qpp.cms.gov/)</t>
  </si>
  <si>
    <t>IA_EPA_6</t>
  </si>
  <si>
    <t xml:space="preserve">Create and Implement a Language Access Plan </t>
  </si>
  <si>
    <t>IA_PM_2</t>
  </si>
  <si>
    <t>IA_PM_3</t>
  </si>
  <si>
    <t>RHC, IHS or FQHC quality improvement activities</t>
  </si>
  <si>
    <t>IA_PM_4</t>
  </si>
  <si>
    <t>Glycemic management services</t>
  </si>
  <si>
    <t>IA_PM_5</t>
  </si>
  <si>
    <t>Engagement of community for health status improvement</t>
  </si>
  <si>
    <t>IA_PM_11</t>
  </si>
  <si>
    <t>Regular review practices in place on targeted patient population needs</t>
  </si>
  <si>
    <t>Chronic Care and Preventative Care Management for Empaneled Patients</t>
  </si>
  <si>
    <t>IA_PM_14</t>
  </si>
  <si>
    <t>Implementation of methodologies for improvements in longitudinal care management for high risk patients</t>
  </si>
  <si>
    <t>IA_PM_15</t>
  </si>
  <si>
    <t>Implementation of episodic care management practice improvements</t>
  </si>
  <si>
    <t>IA_PM_16</t>
  </si>
  <si>
    <t>Implementation of medication management practice improvements</t>
  </si>
  <si>
    <t>IA_PM_17</t>
  </si>
  <si>
    <t>Participation in Population Health Research</t>
  </si>
  <si>
    <t>IA_PM_18</t>
  </si>
  <si>
    <t>Provide Clinical-Community Linkages</t>
  </si>
  <si>
    <t>IA_PM_19</t>
  </si>
  <si>
    <t>Glycemic Screening Services</t>
  </si>
  <si>
    <t>IA_PM_20</t>
  </si>
  <si>
    <t>Glycemic Referring Services</t>
  </si>
  <si>
    <t>IA_PM_21</t>
  </si>
  <si>
    <t>Advance Care Planning</t>
  </si>
  <si>
    <t>IA_PM_22</t>
  </si>
  <si>
    <t>Improving Practice Capacity for Human Immunodeficiency Virus (HIV) Prevention Services</t>
  </si>
  <si>
    <t>IA_PM_23</t>
  </si>
  <si>
    <t>Use of Computable Guidelines and Clinical Decision Support to Improve Adherence for Cervical Cancer Screening and Management Guidelines</t>
  </si>
  <si>
    <t>IA_PM_24</t>
  </si>
  <si>
    <t>Implementation of Protocols and Provision of Resources to Increase Lung Cancer Screening Uptake</t>
  </si>
  <si>
    <t>IA_PM_25</t>
  </si>
  <si>
    <t>Save a Million Hearts: Standardization of Approach to Screening and Treatment for Cardiovascular Disease Risk</t>
  </si>
  <si>
    <t>IA_CC_7</t>
  </si>
  <si>
    <t>Regular training in care coordination</t>
  </si>
  <si>
    <t>IA_CC_8</t>
  </si>
  <si>
    <t>Implementation of documentation improvements for practice/process improvements</t>
  </si>
  <si>
    <t>IA_CC_9</t>
  </si>
  <si>
    <t>Implementation of practices/processes for developing regular individual care plans</t>
  </si>
  <si>
    <t>IA_CC_10</t>
  </si>
  <si>
    <t>Care transition documentation practice improvements</t>
  </si>
  <si>
    <t>IA_CC_11</t>
  </si>
  <si>
    <t>Care transition standard operational improvements</t>
  </si>
  <si>
    <t>IA_CC_12</t>
  </si>
  <si>
    <t>Care coordination agreements that promote improvements in patient tracking across settings</t>
  </si>
  <si>
    <t>IA_CC_13</t>
  </si>
  <si>
    <t xml:space="preserve">Practice improvements to align with OpenNotes principles </t>
  </si>
  <si>
    <t>IA_CC_15</t>
  </si>
  <si>
    <t>PSH Care Coordination</t>
  </si>
  <si>
    <t>IA_CC_16</t>
  </si>
  <si>
    <t>Primary Care Physician and Behavioral Health Bilateral Electronic Exchange of Information for Shared Patients</t>
  </si>
  <si>
    <t>IA_CC_17</t>
  </si>
  <si>
    <t>Patient Navigator Program</t>
  </si>
  <si>
    <t>IA_CC_18</t>
  </si>
  <si>
    <t>Relationship-Centered Communication</t>
  </si>
  <si>
    <t>IA_CC_19</t>
  </si>
  <si>
    <t>Tracking of clinician’s relationship to and responsibility for a patient by reporting MACRA patient relationship codes.</t>
  </si>
  <si>
    <t>IA_BE_1</t>
  </si>
  <si>
    <t>Use of certified EHR to capture patient reported outcomes</t>
  </si>
  <si>
    <t>IA_BE_3</t>
  </si>
  <si>
    <t>Engagement with QIN-QIO to implement self-management training programs</t>
  </si>
  <si>
    <t>IA_BE_4</t>
  </si>
  <si>
    <t>IA_BE_5</t>
  </si>
  <si>
    <t>Enhancements/regular updates to practice websites/tools that also include considerations for patients with cognitive disabilities</t>
  </si>
  <si>
    <t>IA_BE_6</t>
  </si>
  <si>
    <t>Regularly Assess Patient Experience of Care and Follow Up on Findings</t>
  </si>
  <si>
    <t>IA_BE_12</t>
  </si>
  <si>
    <t>Use evidence-based decision aids to support shared decision-making.</t>
  </si>
  <si>
    <t>IA_BE_14</t>
  </si>
  <si>
    <t>IA_BE_15</t>
  </si>
  <si>
    <t>Engagement of Patients, Family, and Caregivers in Developing a Plan of Care</t>
  </si>
  <si>
    <t>IA_BE_16</t>
  </si>
  <si>
    <t>Promote Self-management in Usual Care</t>
  </si>
  <si>
    <t>IA_BE_19</t>
  </si>
  <si>
    <t>Use group visits for common chronic conditions (e.g., diabetes).</t>
  </si>
  <si>
    <t>IA_BE_22</t>
  </si>
  <si>
    <t>IA_BE_23</t>
  </si>
  <si>
    <t>Integration of patient coaching practices between visits</t>
  </si>
  <si>
    <t>IA_BE_24</t>
  </si>
  <si>
    <t>Financial Navigation Program</t>
  </si>
  <si>
    <t>IA_BE_25</t>
  </si>
  <si>
    <t>Drug Cost Transparency</t>
  </si>
  <si>
    <t>IA_PSPA_1</t>
  </si>
  <si>
    <t xml:space="preserve">Participation in an AHRQ-listed patient safety organization. </t>
  </si>
  <si>
    <t>IA_PSPA_2</t>
  </si>
  <si>
    <t>Participation in MOC Part IV</t>
  </si>
  <si>
    <t>IA_PSPA_3</t>
  </si>
  <si>
    <t>IA_PSPA_4</t>
  </si>
  <si>
    <t>Administration of the AHRQ Survey of Patient Safety Culture</t>
  </si>
  <si>
    <t>IA_PSPA_7</t>
  </si>
  <si>
    <t>Use of QCDR data for ongoing practice assessment and improvements</t>
  </si>
  <si>
    <t>IA_PSPA_8</t>
  </si>
  <si>
    <t>IA_PSPA_9</t>
  </si>
  <si>
    <t>Completion of the AMA STEPS Forward program</t>
  </si>
  <si>
    <t>IA_PSPA_12</t>
  </si>
  <si>
    <t>Participation in private payer CPIA</t>
  </si>
  <si>
    <t>IA_PSPA_13</t>
  </si>
  <si>
    <t>Participation in Joint Commission Evaluation Initiative</t>
  </si>
  <si>
    <t>IA_PSPA_15</t>
  </si>
  <si>
    <t>Implementation of an ASP</t>
  </si>
  <si>
    <t>IA_PSPA_16</t>
  </si>
  <si>
    <t>Use decision support—ideally platform-agnostic, interoperable clinical decision support (CDS) tools —and standardized treatment protocols to manage workflow on the care team to meet patient needs</t>
  </si>
  <si>
    <t>IA_PSPA_17</t>
  </si>
  <si>
    <t>Implementation of analytic capabilities to manage total cost of care for practice population</t>
  </si>
  <si>
    <t>IA_PSPA_18</t>
  </si>
  <si>
    <t>Measurement and improvement at the practice and panel level</t>
  </si>
  <si>
    <t>IA_PSPA_19</t>
  </si>
  <si>
    <t>Implementation of formal quality improvement methods, practice changes, or other practice improvement processes</t>
  </si>
  <si>
    <t>IA_PSPA_21</t>
  </si>
  <si>
    <t>Implementation of fall screening and assessment programs</t>
  </si>
  <si>
    <t>IA_PSPA_22</t>
  </si>
  <si>
    <t>CDC Training on CDC’s Guideline for Prescribing Opioids for Chronic Pain</t>
  </si>
  <si>
    <t>IA_PSPA_23</t>
  </si>
  <si>
    <t>Completion of CDC Training on Antibiotic Stewardship</t>
  </si>
  <si>
    <t>IA_PSPA_25</t>
  </si>
  <si>
    <t>Cost Display for Laboratory and Radiographic Orders</t>
  </si>
  <si>
    <t>IA_PSPA_26</t>
  </si>
  <si>
    <t>Communication of Unscheduled Visit for Adverse Drug Event and Nature of Event</t>
  </si>
  <si>
    <t>IA_PSPA_28</t>
  </si>
  <si>
    <t>Completion of an Accredited Safety or Quality Improvement Program</t>
  </si>
  <si>
    <t>IA_PSPA_31</t>
  </si>
  <si>
    <t>Patient Medication Risk Education</t>
  </si>
  <si>
    <t>IA_PSPA_32</t>
  </si>
  <si>
    <t>Use of CDC Guideline for Clinical Decision Support to Prescribe Opioids for Chronic Pain via Clinical Decision Support</t>
  </si>
  <si>
    <t>IA_PSPA_33</t>
  </si>
  <si>
    <t>Application of CDC’s Training for Healthcare Providers on Lyme Disease</t>
  </si>
  <si>
    <t>Enhance Engagement of Medicaid and Other Underserved Populations</t>
  </si>
  <si>
    <t>Provide Education Opportunities for New Clinicians</t>
  </si>
  <si>
    <t>Comprehensive Eye Exams</t>
  </si>
  <si>
    <t>Adopt Certified Health Information Technology for Security Tags for Electronic Health Record Data</t>
  </si>
  <si>
    <t>IA_ERP_1</t>
  </si>
  <si>
    <t>Participation on Disaster Medical Assistance Team, registered for 6 months.</t>
  </si>
  <si>
    <t>IA_ERP_2</t>
  </si>
  <si>
    <t>IA_BMH_1</t>
  </si>
  <si>
    <t>IA_BMH_2</t>
  </si>
  <si>
    <t>Tobacco use</t>
  </si>
  <si>
    <t>IA_BMH_4</t>
  </si>
  <si>
    <t>Depression screening</t>
  </si>
  <si>
    <t>IA_BMH_5</t>
  </si>
  <si>
    <t>MDD prevention and treatment interventions</t>
  </si>
  <si>
    <t>IA_BMH_7</t>
  </si>
  <si>
    <t>Implementation of Integrated Patient Centered Behavioral Health Model</t>
  </si>
  <si>
    <t>IA_BMH_9</t>
  </si>
  <si>
    <t>Unhealthy Alcohol Use for Patients with Co-occurring Conditions of Mental Health and Substance Abuse and Ambulatory Care Patients</t>
  </si>
  <si>
    <t>IA_BMH_10</t>
  </si>
  <si>
    <t>Completion of Collaborative Care Management Training Program</t>
  </si>
  <si>
    <t>IA_BMH_11</t>
  </si>
  <si>
    <t>Implementation of a Trauma-Informed Care (TIC) Approach to Clinical Practice</t>
  </si>
  <si>
    <t>IA_BMH_12</t>
  </si>
  <si>
    <t>Promoting Clinician Well-Being</t>
  </si>
  <si>
    <t>IA_BMH_14</t>
  </si>
  <si>
    <t>Behavioral/Mental Health and Substance Use Screening &amp; Referral for Pregnant and Postpartum Women</t>
  </si>
  <si>
    <t>IA_BMH_15</t>
  </si>
  <si>
    <t>Behavioral/Mental Health and Substance Use Screening &amp; Referral for Older Adults</t>
  </si>
  <si>
    <t>IA_PCMH</t>
  </si>
  <si>
    <t>Electronic submission of Patient Centered Medical Home accreditation</t>
  </si>
  <si>
    <t>IA_MVP</t>
  </si>
  <si>
    <t xml:space="preserve">Practice-Wide Quality Improvement in MIPS Value Pathways </t>
  </si>
  <si>
    <t>2026 Traditional MIPS--APM Entity</t>
  </si>
  <si>
    <r>
      <t>New measures in their</t>
    </r>
    <r>
      <rPr>
        <b/>
        <sz val="20"/>
        <rFont val="Calibri"/>
        <family val="2"/>
        <scheme val="minor"/>
      </rPr>
      <t xml:space="preserve"> 1st (7 pt floor) or 2nd (5 pt floor) year</t>
    </r>
    <r>
      <rPr>
        <sz val="20"/>
        <rFont val="Calibri"/>
        <family val="2"/>
        <scheme val="minor"/>
      </rPr>
      <t>, are great additional measures: PIMSH17, 19,  20, &amp;21</t>
    </r>
  </si>
  <si>
    <t xml:space="preserve"> Complex Organization Adjustment! 1 point per eCQM submitted by APM entity, max 6 points for Traditional reporting.</t>
  </si>
  <si>
    <t>2026 Traditional MIPS</t>
  </si>
  <si>
    <t>New measures in their 1st (7 pt floor) or 2nd (5 pt floor) year, are great additional measures: PIMSH17, 19,  20, &amp;21</t>
  </si>
  <si>
    <r>
      <t xml:space="preserve">Traditional Cost--Claims Based Reporting  </t>
    </r>
    <r>
      <rPr>
        <b/>
        <u/>
        <sz val="26"/>
        <color theme="0"/>
        <rFont val="Calibri"/>
        <family val="2"/>
        <scheme val="minor"/>
      </rPr>
      <t>This is used as an estimate only, final score  available summer 2027</t>
    </r>
  </si>
  <si>
    <t>Chronic Kidney Disease</t>
  </si>
  <si>
    <t>Rheumatoid Arthritis</t>
  </si>
  <si>
    <t>Prostate Cancer</t>
  </si>
  <si>
    <t>Est Complex Org eCQM Points (Max 5)**</t>
  </si>
  <si>
    <t>2026 MIPS Category Weights</t>
  </si>
  <si>
    <t>2026 Traditional MIPS Scoring Guide</t>
  </si>
  <si>
    <t>2026 MVPs Implementation Guide</t>
  </si>
  <si>
    <t>2026 MIPS Promoting Interoperability Quick Start Guide</t>
  </si>
  <si>
    <t>2026 Quality Benchmarks User Guide with Scoring Examples</t>
  </si>
  <si>
    <t>MIPS Quality Performance Category Fact Sheet</t>
  </si>
  <si>
    <t>Quality Performance Category: Learning about Collection Types</t>
  </si>
  <si>
    <t>Links to the 2026 MIPS Performance Category Measure Specifications, Activity Inventory, and Supporting Documentation</t>
  </si>
  <si>
    <t>Quality: 40%</t>
  </si>
  <si>
    <t>IA: 30%</t>
  </si>
  <si>
    <t xml:space="preserve">Respiratory Infection Hospitalization </t>
  </si>
  <si>
    <t>End State Renal Disease</t>
  </si>
  <si>
    <t>Is Promoting Interoperability required for you?</t>
  </si>
  <si>
    <t>Group</t>
  </si>
  <si>
    <t>If MVP, how will you report MVP?</t>
  </si>
  <si>
    <t>What ways are you planning to report MIPS in 2026?</t>
  </si>
  <si>
    <t>3. Select Yes/No for exclusions &amp; bonuses</t>
  </si>
  <si>
    <t>This tool provides an estimate only. CMS issues the final MIPS score and payment adjustment.</t>
  </si>
  <si>
    <r>
      <t xml:space="preserve">2. Copy numerator and denominator into </t>
    </r>
    <r>
      <rPr>
        <sz val="18"/>
        <color theme="4"/>
        <rFont val="Calibri"/>
        <family val="2"/>
        <scheme val="minor"/>
      </rPr>
      <t>blue</t>
    </r>
    <r>
      <rPr>
        <sz val="18"/>
        <rFont val="Calibri"/>
        <family val="2"/>
        <scheme val="minor"/>
      </rPr>
      <t xml:space="preserve"> cells</t>
    </r>
  </si>
  <si>
    <t>Optionally, list any additional measures you plan to report in the blue cells on the right.
These measures won’t be included in the score calculation.</t>
  </si>
  <si>
    <t>MVP Subgroup reporting: &gt;50% of all practice providers must participate in the activity/activities.</t>
  </si>
  <si>
    <r>
      <rPr>
        <b/>
        <u/>
        <sz val="19"/>
        <rFont val="Calibri"/>
        <family val="2"/>
        <scheme val="minor"/>
      </rPr>
      <t>*Claims Based Population Health Measures not included in this calculation</t>
    </r>
    <r>
      <rPr>
        <b/>
        <sz val="19"/>
        <rFont val="Calibri"/>
        <family val="2"/>
        <scheme val="minor"/>
      </rPr>
      <t xml:space="preserve">.  CMS will score based on claims, if case min met for both, CMS will use the highest of the two. </t>
    </r>
    <r>
      <rPr>
        <b/>
        <u/>
        <sz val="19"/>
        <rFont val="Calibri"/>
        <family val="2"/>
        <scheme val="minor"/>
      </rPr>
      <t>Scored at TIN level.</t>
    </r>
  </si>
  <si>
    <r>
      <rPr>
        <b/>
        <u/>
        <sz val="19"/>
        <rFont val="Calibri"/>
        <family val="2"/>
        <scheme val="minor"/>
      </rPr>
      <t>*Claims Based Population Health Measures not included in this calculation</t>
    </r>
    <r>
      <rPr>
        <b/>
        <sz val="19"/>
        <rFont val="Calibri"/>
        <family val="2"/>
        <scheme val="minor"/>
      </rPr>
      <t xml:space="preserve">.  CMS will score based on claims, if case min met for both, CMS will use the highest of the two. </t>
    </r>
  </si>
  <si>
    <r>
      <t xml:space="preserve">Promoting Interoperability-APM Entity </t>
    </r>
    <r>
      <rPr>
        <b/>
        <sz val="24"/>
        <color rgb="FFFF0000"/>
        <rFont val="Calibri"/>
        <family val="2"/>
        <scheme val="minor"/>
      </rPr>
      <t xml:space="preserve"> </t>
    </r>
  </si>
  <si>
    <r>
      <t xml:space="preserve">To make a </t>
    </r>
    <r>
      <rPr>
        <b/>
        <sz val="16"/>
        <color theme="1"/>
        <rFont val="Calibri"/>
        <family val="2"/>
        <scheme val="minor"/>
      </rPr>
      <t>copy of a tab</t>
    </r>
    <r>
      <rPr>
        <sz val="16"/>
        <color theme="1"/>
        <rFont val="Calibri"/>
        <family val="2"/>
        <scheme val="minor"/>
      </rPr>
      <t>, change the name to identify it. ex: Smith or Group</t>
    </r>
  </si>
  <si>
    <r>
      <t>2026 Traditional MIPS--</t>
    </r>
    <r>
      <rPr>
        <b/>
        <sz val="24"/>
        <color theme="1"/>
        <rFont val="Calibri"/>
        <family val="2"/>
        <scheme val="minor"/>
      </rPr>
      <t>Small practice or with Promoting Interoperability Exclusion Approved by CMS</t>
    </r>
  </si>
  <si>
    <r>
      <t>Traditional Cost--</t>
    </r>
    <r>
      <rPr>
        <b/>
        <sz val="22"/>
        <color theme="0"/>
        <rFont val="Calibri"/>
        <family val="2"/>
        <scheme val="minor"/>
      </rPr>
      <t xml:space="preserve">Claims Based Reporting  </t>
    </r>
    <r>
      <rPr>
        <b/>
        <u/>
        <sz val="22"/>
        <color theme="0"/>
        <rFont val="Calibri"/>
        <family val="2"/>
        <scheme val="minor"/>
      </rPr>
      <t>This is used as an estimate only, final score  available summer 2027</t>
    </r>
  </si>
  <si>
    <r>
      <t>Group reporting:</t>
    </r>
    <r>
      <rPr>
        <b/>
        <sz val="22"/>
        <rFont val="Calibri"/>
        <family val="2"/>
        <scheme val="minor"/>
      </rPr>
      <t xml:space="preserve"> &gt;50% of all practice providers must participate</t>
    </r>
    <r>
      <rPr>
        <sz val="22"/>
        <rFont val="Calibri"/>
        <family val="2"/>
        <scheme val="minor"/>
      </rPr>
      <t xml:space="preserve"> in the activity/activities.</t>
    </r>
  </si>
  <si>
    <t xml:space="preserve">Cost is claims-based, practices can estimate a score based on past performance.  </t>
  </si>
  <si>
    <r>
      <t xml:space="preserve">Promoting Interoperability: </t>
    </r>
    <r>
      <rPr>
        <b/>
        <sz val="24"/>
        <color theme="5"/>
        <rFont val="Calibri"/>
        <family val="2"/>
        <scheme val="minor"/>
      </rPr>
      <t>Reported at TIN level</t>
    </r>
  </si>
  <si>
    <t>Traditional Quality</t>
  </si>
  <si>
    <r>
      <t xml:space="preserve">Additional Quality Measures </t>
    </r>
    <r>
      <rPr>
        <b/>
        <sz val="18"/>
        <color theme="0"/>
        <rFont val="Calibri"/>
        <family val="2"/>
        <scheme val="minor"/>
      </rPr>
      <t>(optional, will not be included in calculations)</t>
    </r>
  </si>
  <si>
    <r>
      <t xml:space="preserve">Additional Quality Measures </t>
    </r>
    <r>
      <rPr>
        <b/>
        <sz val="16"/>
        <color theme="0"/>
        <rFont val="Calibri"/>
        <family val="2"/>
        <scheme val="minor"/>
      </rPr>
      <t>(optional, will not be included in calculations)</t>
    </r>
  </si>
  <si>
    <r>
      <rPr>
        <sz val="18"/>
        <rFont val="Calibri"/>
        <family val="2"/>
        <scheme val="minor"/>
      </rPr>
      <t xml:space="preserve">Instructions: </t>
    </r>
    <r>
      <rPr>
        <b/>
        <sz val="18"/>
        <rFont val="Calibri"/>
        <family val="2"/>
        <scheme val="minor"/>
      </rPr>
      <t>In blue cells, select the activity from the drop down</t>
    </r>
    <r>
      <rPr>
        <sz val="18"/>
        <rFont val="Calibri"/>
        <family val="2"/>
        <scheme val="minor"/>
      </rPr>
      <t xml:space="preserve">. Manually add the points:  </t>
    </r>
    <r>
      <rPr>
        <b/>
        <sz val="18"/>
        <rFont val="Calibri"/>
        <family val="2"/>
        <scheme val="minor"/>
      </rPr>
      <t>Large Practices report 2 activities; enter 20 points for each</t>
    </r>
    <r>
      <rPr>
        <sz val="18"/>
        <rFont val="Calibri"/>
        <family val="2"/>
        <scheme val="minor"/>
      </rPr>
      <t xml:space="preserve"> activity.  </t>
    </r>
    <r>
      <rPr>
        <b/>
        <sz val="18"/>
        <rFont val="Calibri"/>
        <family val="2"/>
        <scheme val="minor"/>
      </rPr>
      <t>Small Practices report 1 activity; enter 40 points the activity</t>
    </r>
    <r>
      <rPr>
        <sz val="18"/>
        <rFont val="Calibri"/>
        <family val="2"/>
        <scheme val="minor"/>
      </rPr>
      <t>.  Max score is 40</t>
    </r>
  </si>
  <si>
    <t>Complex Organization Adjustment! 1 point per eCQM submitted by APM entity, max 5 points for MVP reporting.</t>
  </si>
  <si>
    <t xml:space="preserve">Category score auto calculates </t>
  </si>
  <si>
    <t>CMS will score if case min met. Not included in this estimator.</t>
  </si>
  <si>
    <t>Fill in category data below, score estimator will auto calculate</t>
  </si>
  <si>
    <t>In blue cells, enter data or select from drop-down</t>
  </si>
  <si>
    <t>1. Open your vendor's PI Dashboard</t>
  </si>
  <si>
    <r>
      <t>Enter your top 6 measures</t>
    </r>
    <r>
      <rPr>
        <b/>
        <sz val="19"/>
        <color theme="4" tint="-0.249977111117893"/>
        <rFont val="Calibri"/>
        <family val="2"/>
        <scheme val="minor"/>
      </rPr>
      <t xml:space="preserve"> in the blue boxes </t>
    </r>
    <r>
      <rPr>
        <b/>
        <sz val="19"/>
        <rFont val="Calibri"/>
        <family val="2"/>
        <scheme val="minor"/>
      </rPr>
      <t>and enter points. 
Include at least one Outcome or High‑Priority measure.</t>
    </r>
  </si>
  <si>
    <r>
      <t xml:space="preserve">Enter your top 4 MVP measures </t>
    </r>
    <r>
      <rPr>
        <b/>
        <sz val="19"/>
        <color theme="4" tint="-0.249977111117893"/>
        <rFont val="Calibri"/>
        <family val="2"/>
        <scheme val="minor"/>
      </rPr>
      <t>in the blue boxes</t>
    </r>
    <r>
      <rPr>
        <b/>
        <sz val="19"/>
        <rFont val="Calibri"/>
        <family val="2"/>
        <scheme val="minor"/>
      </rPr>
      <t xml:space="preserve"> and enter points.
Include at least one Outcome or High‑Priority measure.</t>
    </r>
  </si>
  <si>
    <t xml:space="preserve">Instructions: In blue cells, enter 1 MVP Improvement Activity and 20 Points.  </t>
  </si>
  <si>
    <t>2026 MVP Subgroup</t>
  </si>
  <si>
    <t xml:space="preserve">2026 MVP </t>
  </si>
  <si>
    <t>MVP Quality</t>
  </si>
  <si>
    <t>MVP Improvement Activities</t>
  </si>
  <si>
    <t xml:space="preserve"> MVP Cost</t>
  </si>
  <si>
    <r>
      <t xml:space="preserve">MVP Quality: </t>
    </r>
    <r>
      <rPr>
        <b/>
        <sz val="24"/>
        <color theme="5"/>
        <rFont val="Calibri"/>
        <family val="2"/>
        <scheme val="minor"/>
      </rPr>
      <t>Reported at Subgroup level</t>
    </r>
  </si>
  <si>
    <r>
      <t xml:space="preserve">MVP Improvement Activities: </t>
    </r>
    <r>
      <rPr>
        <b/>
        <sz val="24"/>
        <color theme="5"/>
        <rFont val="Calibri"/>
        <family val="2"/>
        <scheme val="minor"/>
      </rPr>
      <t>Reported at Subgroup level</t>
    </r>
  </si>
  <si>
    <t xml:space="preserve">Instructions: In blue cells, enter 1 MVP Improvement Activity. Enter 40 Points.  </t>
  </si>
  <si>
    <r>
      <t xml:space="preserve">MVP Cost: </t>
    </r>
    <r>
      <rPr>
        <b/>
        <sz val="24"/>
        <color theme="5"/>
        <rFont val="Calibri"/>
        <family val="2"/>
        <scheme val="minor"/>
      </rPr>
      <t>Claims Based at TIN level</t>
    </r>
  </si>
  <si>
    <r>
      <t>If the MVP has New measures: new measures in their</t>
    </r>
    <r>
      <rPr>
        <b/>
        <sz val="16"/>
        <rFont val="Calibri"/>
        <family val="2"/>
        <scheme val="minor"/>
      </rPr>
      <t xml:space="preserve"> 1st (7 pt floor) or 2nd (5 pt floor) year</t>
    </r>
    <r>
      <rPr>
        <sz val="16"/>
        <rFont val="Calibri"/>
        <family val="2"/>
        <scheme val="minor"/>
      </rPr>
      <t xml:space="preserve">, are great additional measures or measures without benchmarks as same year benchmarks may be established. </t>
    </r>
  </si>
  <si>
    <t>2026 MVP-APM Entity</t>
  </si>
  <si>
    <r>
      <t>Enter your top 4 MVP measures n</t>
    </r>
    <r>
      <rPr>
        <b/>
        <sz val="19"/>
        <color theme="4" tint="-0.249977111117893"/>
        <rFont val="Calibri"/>
        <family val="2"/>
        <scheme val="minor"/>
      </rPr>
      <t xml:space="preserve"> the blue boxes </t>
    </r>
    <r>
      <rPr>
        <b/>
        <sz val="19"/>
        <rFont val="Calibri"/>
        <family val="2"/>
        <scheme val="minor"/>
      </rPr>
      <t>and enter points.
Include at least one Outcome or High‑Priority measure.</t>
    </r>
  </si>
  <si>
    <r>
      <t>If  MVP has New measures in</t>
    </r>
    <r>
      <rPr>
        <b/>
        <sz val="19"/>
        <rFont val="Calibri"/>
        <family val="2"/>
        <scheme val="minor"/>
      </rPr>
      <t xml:space="preserve"> 1st (7 pt floor) or 2nd (5 pt floor) year</t>
    </r>
    <r>
      <rPr>
        <sz val="19"/>
        <rFont val="Calibri"/>
        <family val="2"/>
        <scheme val="minor"/>
      </rPr>
      <t xml:space="preserve"> great additional. </t>
    </r>
  </si>
  <si>
    <r>
      <t>Enter your top 4 MVP measures  in</t>
    </r>
    <r>
      <rPr>
        <b/>
        <sz val="19"/>
        <color theme="4" tint="-0.249977111117893"/>
        <rFont val="Calibri"/>
        <family val="2"/>
        <scheme val="minor"/>
      </rPr>
      <t xml:space="preserve"> the blue boxes </t>
    </r>
    <r>
      <rPr>
        <b/>
        <sz val="19"/>
        <rFont val="Calibri"/>
        <family val="2"/>
        <scheme val="minor"/>
      </rPr>
      <t>and enter points.
Include at least one Outcome or High‑Priority measure.</t>
    </r>
  </si>
  <si>
    <r>
      <t>2026 MVP -- No PI --</t>
    </r>
    <r>
      <rPr>
        <b/>
        <sz val="24"/>
        <color theme="1"/>
        <rFont val="Calibri"/>
        <family val="2"/>
        <scheme val="minor"/>
      </rPr>
      <t>Small practice or with Promoting Interoperability Exclusion Approved by CMS</t>
    </r>
  </si>
  <si>
    <t>MVP Cost</t>
  </si>
  <si>
    <t>A Subgroup/Group reporting: &gt;50% of all practice providers must participate in the activity/activities.</t>
  </si>
  <si>
    <t xml:space="preserve">Instructions: In blue cells, enter 1 MVP Improvement Activity  and add 40 Points.  </t>
  </si>
  <si>
    <t xml:space="preserve">Instructions: In blue cells, enter 1 MVP Improvement Activity and 40 Points.  </t>
  </si>
  <si>
    <r>
      <rPr>
        <sz val="22"/>
        <rFont val="Calibri"/>
        <family val="2"/>
        <scheme val="minor"/>
      </rPr>
      <t>Tip: A Subgroup/Group reporting:</t>
    </r>
    <r>
      <rPr>
        <b/>
        <sz val="22"/>
        <rFont val="Calibri"/>
        <family val="2"/>
        <scheme val="minor"/>
      </rPr>
      <t xml:space="preserve"> &gt;50% of all practice providers must participate</t>
    </r>
    <r>
      <rPr>
        <sz val="22"/>
        <rFont val="Calibri"/>
        <family val="2"/>
        <scheme val="minor"/>
      </rPr>
      <t xml:space="preserve"> in the activity/activities.</t>
    </r>
  </si>
  <si>
    <r>
      <t>*APM Entities receive 50% category credit, report 1 activity for full category score. A Subgroup/Group/Entity reporting:</t>
    </r>
    <r>
      <rPr>
        <b/>
        <sz val="18"/>
        <rFont val="Calibri"/>
        <family val="2"/>
        <scheme val="minor"/>
      </rPr>
      <t xml:space="preserve"> &gt;50% of all practice providers must participate</t>
    </r>
    <r>
      <rPr>
        <sz val="18"/>
        <rFont val="Calibri"/>
        <family val="2"/>
        <scheme val="minor"/>
      </rPr>
      <t xml:space="preserve"> in the activity/activities.</t>
    </r>
  </si>
  <si>
    <t>N/A</t>
  </si>
  <si>
    <r>
      <rPr>
        <b/>
        <sz val="19"/>
        <rFont val="Calibri"/>
        <family val="2"/>
        <scheme val="minor"/>
      </rPr>
      <t xml:space="preserve">Enter your top 6 measures </t>
    </r>
    <r>
      <rPr>
        <b/>
        <sz val="19"/>
        <color theme="4" tint="-0.249977111117893"/>
        <rFont val="Calibri"/>
        <family val="2"/>
        <scheme val="minor"/>
      </rPr>
      <t xml:space="preserve">the blue boxes </t>
    </r>
    <r>
      <rPr>
        <b/>
        <sz val="19"/>
        <rFont val="Calibri"/>
        <family val="2"/>
        <scheme val="minor"/>
      </rPr>
      <t>and enter points. Select if Outcome, High Priority or N/A from drop down. 
Include at least one Outcome or High‑Priority measure.</t>
    </r>
  </si>
  <si>
    <t>Extra Registry BONUS (Data Registry, Syndromic, TEFCA)</t>
  </si>
  <si>
    <r>
      <rPr>
        <b/>
        <sz val="16"/>
        <color theme="1"/>
        <rFont val="Calibri"/>
        <family val="2"/>
        <scheme val="minor"/>
      </rPr>
      <t xml:space="preserve">HIE Option 1: </t>
    </r>
    <r>
      <rPr>
        <sz val="16"/>
        <color theme="1"/>
        <rFont val="Calibri"/>
        <family val="2"/>
        <scheme val="minor"/>
      </rPr>
      <t>Ref loops Send AND</t>
    </r>
  </si>
  <si>
    <r>
      <rPr>
        <b/>
        <sz val="16"/>
        <color theme="1"/>
        <rFont val="Calibri"/>
        <family val="2"/>
        <scheme val="minor"/>
      </rPr>
      <t>HIE Option 1:</t>
    </r>
    <r>
      <rPr>
        <sz val="16"/>
        <color theme="1"/>
        <rFont val="Calibri"/>
        <family val="2"/>
        <scheme val="minor"/>
      </rPr>
      <t xml:space="preserve"> Ref loops Receive &amp; Reconcile</t>
    </r>
  </si>
  <si>
    <r>
      <rPr>
        <b/>
        <sz val="16"/>
        <color theme="1"/>
        <rFont val="Calibri"/>
        <family val="2"/>
        <scheme val="minor"/>
      </rPr>
      <t>HIE Option 2:</t>
    </r>
    <r>
      <rPr>
        <sz val="16"/>
        <color theme="1"/>
        <rFont val="Calibri"/>
        <family val="2"/>
        <scheme val="minor"/>
      </rPr>
      <t xml:space="preserve"> Bi-Directional</t>
    </r>
  </si>
  <si>
    <r>
      <rPr>
        <b/>
        <sz val="16"/>
        <color theme="1"/>
        <rFont val="Calibri"/>
        <family val="2"/>
        <scheme val="minor"/>
      </rPr>
      <t>HIE Option 3:</t>
    </r>
    <r>
      <rPr>
        <sz val="16"/>
        <color theme="1"/>
        <rFont val="Calibri"/>
        <family val="2"/>
        <scheme val="minor"/>
      </rPr>
      <t xml:space="preserve"> TEFCA</t>
    </r>
  </si>
  <si>
    <t>Choose option 1, 2, or 3</t>
  </si>
  <si>
    <t>Extra Registry BONUS (Data Registry, Syndromic, or TEFCA)</t>
  </si>
  <si>
    <t>Report all required measures, with at least 1 in numerator or meet exclusion or 0 pts for category.</t>
  </si>
  <si>
    <t xml:space="preserve"> Administrative Quality measures score(s) are NOT reflected in this estimate. </t>
  </si>
  <si>
    <t>eCQM</t>
  </si>
  <si>
    <t>CQM</t>
  </si>
  <si>
    <t>QCDR</t>
  </si>
  <si>
    <r>
      <rPr>
        <b/>
        <sz val="19"/>
        <rFont val="Calibri"/>
        <family val="2"/>
        <scheme val="minor"/>
      </rPr>
      <t>Enter your top 6 measures</t>
    </r>
    <r>
      <rPr>
        <b/>
        <sz val="19"/>
        <color theme="4" tint="-0.249977111117893"/>
        <rFont val="Calibri"/>
        <family val="2"/>
        <scheme val="minor"/>
      </rPr>
      <t xml:space="preserve"> in the blue boxes </t>
    </r>
    <r>
      <rPr>
        <b/>
        <sz val="19"/>
        <rFont val="Calibri"/>
        <family val="2"/>
        <scheme val="minor"/>
      </rPr>
      <t>and enter points.
Include at least one Outcome or High‑Priority measure.</t>
    </r>
    <r>
      <rPr>
        <b/>
        <sz val="19"/>
        <color theme="4" tint="-0.249977111117893"/>
        <rFont val="Calibri"/>
        <family val="2"/>
        <scheme val="minor"/>
      </rPr>
      <t xml:space="preserve">   </t>
    </r>
  </si>
  <si>
    <t>**Complex Organization Adjustment! 1 point per eCQM submitted by APM entity, max 6 points for Traditional reporting.</t>
  </si>
  <si>
    <t>APM MVP eCQM</t>
  </si>
  <si>
    <t>APM Traditional eCQM</t>
  </si>
  <si>
    <r>
      <t xml:space="preserve">Optionally, list any additional measures you plan to report in the </t>
    </r>
    <r>
      <rPr>
        <b/>
        <sz val="20"/>
        <color theme="4"/>
        <rFont val="Calibri"/>
        <family val="2"/>
        <scheme val="minor"/>
      </rPr>
      <t>blue cells</t>
    </r>
    <r>
      <rPr>
        <b/>
        <sz val="20"/>
        <rFont val="Calibri"/>
        <family val="2"/>
        <scheme val="minor"/>
      </rPr>
      <t xml:space="preserve"> on the right.**
</t>
    </r>
  </si>
  <si>
    <t xml:space="preserve"> Yes, if PDMP has 1 in numerator OR exclusion met</t>
  </si>
  <si>
    <t>Additional Quality Measures (optional, will not be included in score calculations--except for eCQM Complex Adjustment**)</t>
  </si>
  <si>
    <t>**Complex Organization Adjustment! 1 point per eCQM submitted by APM entity, max 5 points for MVP reporting.</t>
  </si>
  <si>
    <t>ID</t>
  </si>
  <si>
    <t>IA_EPA_7</t>
  </si>
  <si>
    <t>IA_EPA_8</t>
  </si>
  <si>
    <t>Anticoagulant management improvements</t>
  </si>
  <si>
    <t>IA_PM_27</t>
  </si>
  <si>
    <t>Improving Detection of Cognitive Impairment in Primary Care</t>
  </si>
  <si>
    <t>IA_PM_28</t>
  </si>
  <si>
    <t>Integrating Oral Health Care in Primary Care</t>
  </si>
  <si>
    <t>Engagement of Patients through Implementation of New Patient Portal</t>
  </si>
  <si>
    <t>Engage patients and families to guide improvement in the system of care</t>
  </si>
  <si>
    <t>Improved practices that engage patients pre-visit</t>
  </si>
  <si>
    <t>IA_BE_26</t>
  </si>
  <si>
    <t>Promote use of Patient-Reported Outcome Tools</t>
  </si>
  <si>
    <t>IA_BE_27</t>
  </si>
  <si>
    <t>Participate in IHI Training/Forum Event; National Academy of Medicine, AHRQ Team STEPPS® or other similar activity</t>
  </si>
  <si>
    <t>Use of patient safety tools</t>
  </si>
  <si>
    <t>IA_PSPA_34</t>
  </si>
  <si>
    <t>Patient Safety in Use of Artificial Intelligence (AI)</t>
  </si>
  <si>
    <t>IA_PSPA_35</t>
  </si>
  <si>
    <t>IA_AHW_1</t>
  </si>
  <si>
    <t>Participation in a 60-day or greater effort to support domestic or international humanitarian needs</t>
  </si>
  <si>
    <t>Antipsychotic-Medication-Associated Physical Health Condition Assessment and Monitoring</t>
  </si>
  <si>
    <t>ID and Activity Name</t>
  </si>
  <si>
    <r>
      <rPr>
        <b/>
        <sz val="18"/>
        <rFont val="Calibri"/>
        <family val="2"/>
        <scheme val="minor"/>
      </rPr>
      <t xml:space="preserve">Instructions: </t>
    </r>
    <r>
      <rPr>
        <b/>
        <sz val="18"/>
        <color theme="4" tint="-0.249977111117893"/>
        <rFont val="Calibri"/>
        <family val="2"/>
        <scheme val="minor"/>
      </rPr>
      <t>In blue cell,</t>
    </r>
    <r>
      <rPr>
        <sz val="18"/>
        <rFont val="Calibri"/>
        <family val="2"/>
        <scheme val="minor"/>
      </rPr>
      <t xml:space="preserve"> enter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the estimated potential Cost score, if desired.  </t>
    </r>
  </si>
  <si>
    <r>
      <rPr>
        <b/>
        <sz val="18"/>
        <rFont val="Calibri"/>
        <family val="2"/>
        <scheme val="minor"/>
      </rPr>
      <t xml:space="preserve">Instructions: </t>
    </r>
    <r>
      <rPr>
        <b/>
        <sz val="18"/>
        <color theme="4" tint="-0.249977111117893"/>
        <rFont val="Calibri"/>
        <family val="2"/>
        <scheme val="minor"/>
      </rPr>
      <t>In blue cell</t>
    </r>
    <r>
      <rPr>
        <sz val="18"/>
        <rFont val="Calibri"/>
        <family val="2"/>
        <scheme val="minor"/>
      </rPr>
      <t>, enter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the estimated potential Cost score, if desired.  </t>
    </r>
  </si>
  <si>
    <t>Instructions: In blue cell, enter the estimated potential Cost score, if desired.  This is used as an estimate only, final score available summer 2027</t>
  </si>
  <si>
    <t xml:space="preserve">If desired, look at previous years' MIPS Final Score for Cost to use as an estimate.  </t>
  </si>
  <si>
    <t xml:space="preserve">If desired, look at previous years' Final Score for Cost to use as an estimate.  </t>
  </si>
  <si>
    <t xml:space="preserve">If desired, look at previous years' MIPS Final Score for Cost to use as an estimate. </t>
  </si>
  <si>
    <t xml:space="preserve">Look at previous years' MIPS Final Score for Cost to use as an estimate.  </t>
  </si>
  <si>
    <r>
      <t xml:space="preserve">Practices with </t>
    </r>
    <r>
      <rPr>
        <b/>
        <sz val="16"/>
        <rFont val="Calibri"/>
        <family val="2"/>
        <scheme val="minor"/>
      </rPr>
      <t>less than 16 providers, get double credit for each activity.</t>
    </r>
    <r>
      <rPr>
        <sz val="16"/>
        <rFont val="Calibri"/>
        <family val="2"/>
        <scheme val="minor"/>
      </rPr>
      <t xml:space="preserve">  Group reporting:</t>
    </r>
    <r>
      <rPr>
        <b/>
        <sz val="16"/>
        <rFont val="Calibri"/>
        <family val="2"/>
        <scheme val="minor"/>
      </rPr>
      <t xml:space="preserve"> &gt;50% of all practice providers must participate</t>
    </r>
    <r>
      <rPr>
        <sz val="16"/>
        <rFont val="Calibri"/>
        <family val="2"/>
        <scheme val="minor"/>
      </rPr>
      <t xml:space="preserve"> in the activity/activities.</t>
    </r>
  </si>
  <si>
    <r>
      <t xml:space="preserve">Instructions: In </t>
    </r>
    <r>
      <rPr>
        <sz val="18"/>
        <color rgb="FF0070C0"/>
        <rFont val="Calibri"/>
        <family val="2"/>
        <scheme val="minor"/>
      </rPr>
      <t>blue cells</t>
    </r>
    <r>
      <rPr>
        <sz val="18"/>
        <rFont val="Calibri"/>
        <family val="2"/>
        <scheme val="minor"/>
      </rPr>
      <t xml:space="preserve">, </t>
    </r>
    <r>
      <rPr>
        <b/>
        <sz val="18"/>
        <rFont val="Calibri"/>
        <family val="2"/>
        <scheme val="minor"/>
      </rPr>
      <t>select the activity from the drop down</t>
    </r>
    <r>
      <rPr>
        <sz val="18"/>
        <rFont val="Calibri"/>
        <family val="2"/>
        <scheme val="minor"/>
      </rPr>
      <t xml:space="preserve">. </t>
    </r>
    <r>
      <rPr>
        <b/>
        <sz val="18"/>
        <rFont val="Calibri"/>
        <family val="2"/>
        <scheme val="minor"/>
      </rPr>
      <t>Manually</t>
    </r>
    <r>
      <rPr>
        <sz val="18"/>
        <rFont val="Calibri"/>
        <family val="2"/>
        <scheme val="minor"/>
      </rPr>
      <t xml:space="preserve"> add the points:  </t>
    </r>
    <r>
      <rPr>
        <b/>
        <sz val="18"/>
        <rFont val="Calibri"/>
        <family val="2"/>
        <scheme val="minor"/>
      </rPr>
      <t xml:space="preserve">Large Practices report 2 activities; enter 20 points for each activity.  Small Practices report 1 activity; enter 40 points the activity.  </t>
    </r>
    <r>
      <rPr>
        <sz val="18"/>
        <rFont val="Calibri"/>
        <family val="2"/>
        <scheme val="minor"/>
      </rPr>
      <t xml:space="preserve">Max score is 40 </t>
    </r>
  </si>
  <si>
    <r>
      <rPr>
        <b/>
        <sz val="17"/>
        <rFont val="Calibri"/>
        <family val="2"/>
        <scheme val="minor"/>
      </rPr>
      <t>Select your top 6 measures using the drop‑down in</t>
    </r>
    <r>
      <rPr>
        <b/>
        <sz val="17"/>
        <color theme="4" tint="-0.249977111117893"/>
        <rFont val="Calibri"/>
        <family val="2"/>
        <scheme val="minor"/>
      </rPr>
      <t xml:space="preserve"> the blue boxes </t>
    </r>
    <r>
      <rPr>
        <b/>
        <sz val="17"/>
        <rFont val="Calibri"/>
        <family val="2"/>
        <scheme val="minor"/>
      </rPr>
      <t>and enter points from Practice Insights.
Include at least one Outcome or High‑Priority measure.</t>
    </r>
  </si>
  <si>
    <t>Link to Practice Insights Quality Help Menu</t>
  </si>
  <si>
    <t>Instructions: Manually Enter the PI score from the PI Measure Exclusion Calculator</t>
  </si>
  <si>
    <t>Blue cells will automatically calculate</t>
  </si>
  <si>
    <t>In green cells, enter data or select from drop-down</t>
  </si>
  <si>
    <t>2026 Traditional MIPS--Adjusted PI Score due to measure exclusions</t>
  </si>
  <si>
    <r>
      <t>2026 Traditional MIPS--</t>
    </r>
    <r>
      <rPr>
        <b/>
        <sz val="24"/>
        <color theme="1"/>
        <rFont val="Calibri"/>
        <family val="2"/>
        <scheme val="minor"/>
      </rPr>
      <t>Promoting Interoperability Exclusion Approved by CMS</t>
    </r>
  </si>
  <si>
    <t>Quality: 55%</t>
  </si>
  <si>
    <t>In green cells, enter data or select drop-down</t>
  </si>
  <si>
    <r>
      <t>Select your top 6 measures using the drop‑down</t>
    </r>
    <r>
      <rPr>
        <b/>
        <sz val="19"/>
        <color theme="4" tint="-0.249977111117893"/>
        <rFont val="Calibri"/>
        <family val="2"/>
        <scheme val="minor"/>
      </rPr>
      <t xml:space="preserve"> in the blue boxes </t>
    </r>
    <r>
      <rPr>
        <b/>
        <sz val="19"/>
        <rFont val="Calibri"/>
        <family val="2"/>
        <scheme val="minor"/>
      </rPr>
      <t>and enter points from Practice Insights.
Include at least one Outcome or High‑Priority measure.</t>
    </r>
  </si>
  <si>
    <r>
      <t xml:space="preserve">Instructions: In </t>
    </r>
    <r>
      <rPr>
        <sz val="18"/>
        <color rgb="FF0070C0"/>
        <rFont val="Calibri"/>
        <family val="2"/>
        <scheme val="minor"/>
      </rPr>
      <t>blue cells,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select the activity from the drop down</t>
    </r>
    <r>
      <rPr>
        <sz val="18"/>
        <rFont val="Calibri"/>
        <family val="2"/>
        <scheme val="minor"/>
      </rPr>
      <t xml:space="preserve">. </t>
    </r>
    <r>
      <rPr>
        <b/>
        <sz val="18"/>
        <rFont val="Calibri"/>
        <family val="2"/>
        <scheme val="minor"/>
      </rPr>
      <t>Manually</t>
    </r>
    <r>
      <rPr>
        <sz val="18"/>
        <rFont val="Calibri"/>
        <family val="2"/>
        <scheme val="minor"/>
      </rPr>
      <t xml:space="preserve"> add the points:   </t>
    </r>
    <r>
      <rPr>
        <b/>
        <sz val="18"/>
        <rFont val="Calibri"/>
        <family val="2"/>
        <scheme val="minor"/>
      </rPr>
      <t xml:space="preserve">Large Practices report 2 activities; enter 20 points for each activity.  Small Practices report 1 activity; enter 40 points the activity. </t>
    </r>
    <r>
      <rPr>
        <sz val="18"/>
        <rFont val="Calibri"/>
        <family val="2"/>
        <scheme val="minor"/>
      </rPr>
      <t xml:space="preserve"> Max score is 40</t>
    </r>
  </si>
  <si>
    <r>
      <t>Group reporting:</t>
    </r>
    <r>
      <rPr>
        <b/>
        <sz val="18"/>
        <rFont val="Calibri"/>
        <family val="2"/>
        <scheme val="minor"/>
      </rPr>
      <t xml:space="preserve"> &gt;50% of all practice providers must participate</t>
    </r>
    <r>
      <rPr>
        <sz val="18"/>
        <rFont val="Calibri"/>
        <family val="2"/>
        <scheme val="minor"/>
      </rPr>
      <t xml:space="preserve"> in the activity/activities.</t>
    </r>
  </si>
  <si>
    <t>Promoting Interoperability Measure Exclusion Calculator</t>
  </si>
  <si>
    <t>Required, no exclusion available</t>
  </si>
  <si>
    <t>Required, exclusions available</t>
  </si>
  <si>
    <t>Required, exclusion available</t>
  </si>
  <si>
    <t>Required, exclusion available for Option 1</t>
  </si>
  <si>
    <t>Pt Electronic Access</t>
  </si>
  <si>
    <t xml:space="preserve">Public Health Reg: IMMs &amp; eCR, active with both or exclusion(s) met </t>
  </si>
  <si>
    <r>
      <t xml:space="preserve">Choose option 1 </t>
    </r>
    <r>
      <rPr>
        <b/>
        <u/>
        <sz val="16"/>
        <color theme="1"/>
        <rFont val="Calibri"/>
        <family val="2"/>
        <scheme val="minor"/>
      </rPr>
      <t>OR</t>
    </r>
    <r>
      <rPr>
        <b/>
        <sz val="16"/>
        <color theme="1"/>
        <rFont val="Calibri"/>
        <family val="2"/>
        <scheme val="minor"/>
      </rPr>
      <t xml:space="preserve"> 2</t>
    </r>
  </si>
  <si>
    <t>PDMP has 1 in numerator OR exclusion met</t>
  </si>
  <si>
    <t>Extra Registry BONUS (Data Registry or Syndromic)</t>
  </si>
  <si>
    <t>HIE Option 1: Ref loops Send AND</t>
  </si>
  <si>
    <t>HIE Option 1: Ref loops Receive &amp; Reconcile</t>
  </si>
  <si>
    <t>HIE Option 2: Bi-Directional (CareQuality)</t>
  </si>
  <si>
    <t>Link to Practice Insights Promoting Interoperability Help Menu</t>
  </si>
  <si>
    <r>
      <t>1. Open your</t>
    </r>
    <r>
      <rPr>
        <b/>
        <sz val="18"/>
        <rFont val="Calibri"/>
        <family val="2"/>
        <scheme val="minor"/>
      </rPr>
      <t xml:space="preserve"> Practice Insights PI Dashboard</t>
    </r>
  </si>
  <si>
    <r>
      <t xml:space="preserve">2. Copy </t>
    </r>
    <r>
      <rPr>
        <b/>
        <sz val="18"/>
        <rFont val="Calibri"/>
        <family val="2"/>
        <scheme val="minor"/>
      </rPr>
      <t>numerator</t>
    </r>
    <r>
      <rPr>
        <sz val="18"/>
        <rFont val="Calibri"/>
        <family val="2"/>
        <scheme val="minor"/>
      </rPr>
      <t xml:space="preserve"> and </t>
    </r>
    <r>
      <rPr>
        <b/>
        <sz val="18"/>
        <rFont val="Calibri"/>
        <family val="2"/>
        <scheme val="minor"/>
      </rPr>
      <t>denominator</t>
    </r>
    <r>
      <rPr>
        <sz val="18"/>
        <rFont val="Calibri"/>
        <family val="2"/>
        <scheme val="minor"/>
      </rPr>
      <t xml:space="preserve"> into </t>
    </r>
    <r>
      <rPr>
        <b/>
        <sz val="18"/>
        <color theme="4"/>
        <rFont val="Calibri"/>
        <family val="2"/>
        <scheme val="minor"/>
      </rPr>
      <t>blue</t>
    </r>
    <r>
      <rPr>
        <sz val="18"/>
        <rFont val="Calibri"/>
        <family val="2"/>
        <scheme val="minor"/>
      </rPr>
      <t xml:space="preserve"> cells</t>
    </r>
  </si>
  <si>
    <t>Performance or Yes/No</t>
  </si>
  <si>
    <r>
      <t xml:space="preserve">3. Select </t>
    </r>
    <r>
      <rPr>
        <b/>
        <sz val="18"/>
        <rFont val="Calibri"/>
        <family val="2"/>
        <scheme val="minor"/>
      </rPr>
      <t>Yes/No</t>
    </r>
    <r>
      <rPr>
        <sz val="18"/>
        <rFont val="Calibri"/>
        <family val="2"/>
        <scheme val="minor"/>
      </rPr>
      <t xml:space="preserve"> in drop-down cells</t>
    </r>
  </si>
  <si>
    <t>Results below</t>
  </si>
  <si>
    <t xml:space="preserve">Measure Exclusion Impact: HIE option 1 </t>
  </si>
  <si>
    <r>
      <t xml:space="preserve">Total, </t>
    </r>
    <r>
      <rPr>
        <b/>
        <sz val="16"/>
        <color theme="0"/>
        <rFont val="Calibri"/>
        <family val="2"/>
        <scheme val="minor"/>
      </rPr>
      <t>no exclusions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</si>
  <si>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Send Exclusion</t>
    </r>
    <r>
      <rPr>
        <sz val="16"/>
        <color theme="0"/>
        <rFont val="Calibri"/>
        <family val="2"/>
        <scheme val="minor"/>
      </rPr>
      <t xml:space="preserve"> (weight to access)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</si>
  <si>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Receive Exclusion</t>
    </r>
    <r>
      <rPr>
        <sz val="16"/>
        <color theme="0"/>
        <rFont val="Calibri"/>
        <family val="2"/>
        <scheme val="minor"/>
      </rPr>
      <t xml:space="preserve"> (weight to send)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</si>
  <si>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eRX Exclusion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</si>
  <si>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PDMP Exclusion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</si>
  <si>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Receive &amp; Send Exclusions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</si>
  <si>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Registries Exclusion</t>
    </r>
    <r>
      <rPr>
        <sz val="16"/>
        <color theme="0"/>
        <rFont val="Calibri"/>
        <family val="2"/>
        <scheme val="minor"/>
      </rPr>
      <t xml:space="preserve"> </t>
    </r>
    <r>
      <rPr>
        <b/>
        <sz val="16"/>
        <color theme="0"/>
        <rFont val="Calibri"/>
        <family val="2"/>
        <scheme val="minor"/>
      </rPr>
      <t>(assumes no registry bonus)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</si>
  <si>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Receive, Send &amp; Registries Exclusions (assumes no registry bonus)</t>
    </r>
  </si>
  <si>
    <t>Measure Exclusion Impact: HIE option 2</t>
  </si>
  <si>
    <t>2026 MIPS/MVP Estimator</t>
  </si>
  <si>
    <r>
      <t xml:space="preserve">Traditional--use </t>
    </r>
    <r>
      <rPr>
        <b/>
        <sz val="16"/>
        <color rgb="FFFFC000"/>
        <rFont val="Calibri"/>
        <family val="2"/>
        <scheme val="minor"/>
      </rPr>
      <t>Traditional MIPS Tabs</t>
    </r>
  </si>
  <si>
    <r>
      <t xml:space="preserve">MVP--use </t>
    </r>
    <r>
      <rPr>
        <b/>
        <sz val="16"/>
        <color theme="4"/>
        <rFont val="Calibri"/>
        <family val="2"/>
        <scheme val="minor"/>
      </rPr>
      <t xml:space="preserve"> MVP Tabs</t>
    </r>
  </si>
  <si>
    <r>
      <t xml:space="preserve">Subgroup--use </t>
    </r>
    <r>
      <rPr>
        <b/>
        <sz val="16"/>
        <rFont val="Calibri"/>
        <family val="2"/>
        <scheme val="minor"/>
      </rPr>
      <t>"MVP Subgroup" tab</t>
    </r>
  </si>
  <si>
    <t>Individuals</t>
  </si>
  <si>
    <r>
      <t>Are you an APM Entity</t>
    </r>
    <r>
      <rPr>
        <b/>
        <u/>
        <sz val="16"/>
        <rFont val="Calibri"/>
        <family val="2"/>
        <scheme val="minor"/>
      </rPr>
      <t xml:space="preserve"> in EOM</t>
    </r>
    <r>
      <rPr>
        <b/>
        <sz val="16"/>
        <rFont val="Calibri"/>
        <family val="2"/>
        <scheme val="minor"/>
      </rPr>
      <t>?</t>
    </r>
  </si>
  <si>
    <r>
      <t xml:space="preserve">Yes--Use tabs with </t>
    </r>
    <r>
      <rPr>
        <b/>
        <sz val="16"/>
        <rFont val="Calibri"/>
        <family val="2"/>
        <scheme val="minor"/>
      </rPr>
      <t>"APM"</t>
    </r>
  </si>
  <si>
    <r>
      <t>No, I have the PI Exclusion Approved --use "</t>
    </r>
    <r>
      <rPr>
        <b/>
        <sz val="16"/>
        <rFont val="Calibri"/>
        <family val="2"/>
        <scheme val="minor"/>
      </rPr>
      <t>PI Excl</t>
    </r>
    <r>
      <rPr>
        <sz val="16"/>
        <rFont val="Calibri"/>
        <family val="2"/>
        <scheme val="minor"/>
      </rPr>
      <t>" tabs</t>
    </r>
  </si>
  <si>
    <r>
      <t>No, we have Small Practice Special Status--use "</t>
    </r>
    <r>
      <rPr>
        <b/>
        <sz val="16"/>
        <rFont val="Calibri"/>
        <family val="2"/>
        <scheme val="minor"/>
      </rPr>
      <t>Small Prac</t>
    </r>
    <r>
      <rPr>
        <sz val="16"/>
        <rFont val="Calibri"/>
        <family val="2"/>
        <scheme val="minor"/>
      </rPr>
      <t>" tabs</t>
    </r>
  </si>
  <si>
    <t>Are you eligible for any PI Measure Exclusions?</t>
  </si>
  <si>
    <r>
      <t xml:space="preserve">Yes--Use tabs with </t>
    </r>
    <r>
      <rPr>
        <b/>
        <sz val="16"/>
        <color rgb="FF7030A0"/>
        <rFont val="Calibri"/>
        <family val="2"/>
        <scheme val="minor"/>
      </rPr>
      <t>"PI Measure Exc Estimator"</t>
    </r>
    <r>
      <rPr>
        <sz val="16"/>
        <rFont val="Calibri"/>
        <family val="2"/>
        <scheme val="minor"/>
      </rPr>
      <t xml:space="preserve"> and </t>
    </r>
    <r>
      <rPr>
        <b/>
        <sz val="16"/>
        <color rgb="FF7030A0"/>
        <rFont val="Calibri"/>
        <family val="2"/>
        <scheme val="minor"/>
      </rPr>
      <t>"Trad MIPS PI Measure Excl"</t>
    </r>
    <r>
      <rPr>
        <sz val="16"/>
        <rFont val="Calibri"/>
        <family val="2"/>
        <scheme val="minor"/>
      </rPr>
      <t xml:space="preserve"> tabs (purple tabs)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</si>
</sst>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80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9"/>
      <name val="Calibri"/>
      <family val="2"/>
      <scheme val="minor"/>
    </font>
    <font>
      <b/>
      <sz val="19"/>
      <name val="Calibri"/>
      <family val="2"/>
      <scheme val="minor"/>
    </font>
    <font>
      <b/>
      <sz val="19"/>
      <color theme="4" tint="-0.249977111117893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8"/>
      <color rgb="FF333333"/>
      <name val="Arial"/>
      <family val="2"/>
    </font>
    <font>
      <b/>
      <sz val="24"/>
      <color theme="5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6"/>
      <color theme="0"/>
      <name val="Calibri"/>
      <family val="2"/>
      <scheme val="minor"/>
    </font>
    <font>
      <b/>
      <u/>
      <sz val="2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44546A"/>
      <name val="Calibri"/>
      <family val="2"/>
      <scheme val="minor"/>
    </font>
    <font>
      <sz val="18"/>
      <color rgb="FF44546A"/>
      <name val="Calibri"/>
      <family val="2"/>
      <scheme val="minor"/>
    </font>
    <font>
      <b/>
      <sz val="3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u/>
      <sz val="16"/>
      <color theme="0"/>
      <name val="Calibri"/>
      <family val="2"/>
      <scheme val="minor"/>
    </font>
    <font>
      <u/>
      <sz val="18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6"/>
      <color rgb="FF3F3B2D"/>
      <name val="Calibri"/>
      <family val="2"/>
      <scheme val="minor"/>
    </font>
    <font>
      <b/>
      <u/>
      <sz val="19"/>
      <name val="Calibri"/>
      <family val="2"/>
      <scheme val="minor"/>
    </font>
    <font>
      <sz val="16"/>
      <color rgb="FF44546A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28"/>
      <color rgb="FF00B050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9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7"/>
      <color theme="4" tint="-0.249977111117893"/>
      <name val="Calibri"/>
      <family val="2"/>
      <scheme val="minor"/>
    </font>
    <font>
      <b/>
      <sz val="17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1"/>
      <color theme="1"/>
      <name val="Georgia"/>
      <family val="2"/>
    </font>
    <font>
      <sz val="3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36"/>
      <color rgb="FF7030A0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D54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9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9"/>
      </right>
      <top style="medium">
        <color theme="8" tint="-0.2499465926084170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9"/>
      </left>
      <right style="medium">
        <color auto="1"/>
      </right>
      <top style="medium">
        <color theme="9"/>
      </top>
      <bottom style="medium">
        <color auto="1"/>
      </bottom>
      <diagonal/>
    </border>
    <border>
      <left style="medium">
        <color theme="9"/>
      </left>
      <right style="medium">
        <color auto="1"/>
      </right>
      <top style="medium">
        <color theme="9"/>
      </top>
      <bottom style="medium">
        <color theme="9"/>
      </bottom>
      <diagonal/>
    </border>
    <border>
      <left style="medium">
        <color auto="1"/>
      </left>
      <right/>
      <top style="medium">
        <color theme="8" tint="-0.24994659260841701"/>
      </top>
      <bottom/>
      <diagonal/>
    </border>
    <border>
      <left/>
      <right style="medium">
        <color theme="9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theme="8" tint="-0.24994659260841701"/>
      </bottom>
      <diagonal/>
    </border>
    <border>
      <left/>
      <right/>
      <top style="medium">
        <color auto="1"/>
      </top>
      <bottom style="medium">
        <color theme="8" tint="-0.24994659260841701"/>
      </bottom>
      <diagonal/>
    </border>
    <border>
      <left/>
      <right style="medium">
        <color auto="1"/>
      </right>
      <top style="medium">
        <color auto="1"/>
      </top>
      <bottom style="medium">
        <color theme="8" tint="-0.24994659260841701"/>
      </bottom>
      <diagonal/>
    </border>
    <border>
      <left style="thick">
        <color indexed="64"/>
      </left>
      <right style="medium">
        <color theme="8" tint="-0.2499465926084170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theme="9"/>
      </right>
      <top/>
      <bottom style="thick">
        <color auto="1"/>
      </bottom>
      <diagonal/>
    </border>
    <border>
      <left style="thick">
        <color indexed="64"/>
      </left>
      <right style="medium">
        <color theme="8" tint="-0.24994659260841701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8" tint="-0.24994659260841701"/>
      </left>
      <right style="thick">
        <color auto="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theme="8" tint="-0.24994659260841701"/>
      </bottom>
      <diagonal/>
    </border>
    <border>
      <left style="thick">
        <color auto="1"/>
      </left>
      <right/>
      <top style="thick">
        <color auto="1"/>
      </top>
      <bottom style="medium">
        <color theme="8" tint="-0.24994659260841701"/>
      </bottom>
      <diagonal/>
    </border>
    <border>
      <left style="medium">
        <color indexed="64"/>
      </left>
      <right style="medium">
        <color theme="8" tint="-0.24994659260841701"/>
      </right>
      <top style="medium">
        <color indexed="64"/>
      </top>
      <bottom/>
      <diagonal/>
    </border>
    <border>
      <left style="medium">
        <color indexed="64"/>
      </left>
      <right style="medium">
        <color theme="8" tint="-0.24994659260841701"/>
      </right>
      <top/>
      <bottom/>
      <diagonal/>
    </border>
    <border>
      <left style="medium">
        <color indexed="64"/>
      </left>
      <right style="medium">
        <color theme="8" tint="-0.2499465926084170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theme="8" tint="-0.24994659260841701"/>
      </top>
      <bottom style="medium">
        <color theme="9"/>
      </bottom>
      <diagonal/>
    </border>
    <border>
      <left style="medium">
        <color theme="8" tint="-0.24994659260841701"/>
      </left>
      <right style="medium">
        <color auto="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auto="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auto="1"/>
      </bottom>
      <diagonal/>
    </border>
    <border>
      <left style="medium">
        <color theme="8" tint="-0.24994659260841701"/>
      </left>
      <right/>
      <top style="medium">
        <color indexed="64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indexed="64"/>
      </top>
      <bottom style="medium">
        <color theme="8" tint="-0.24994659260841701"/>
      </bottom>
      <diagonal/>
    </border>
    <border>
      <left/>
      <right style="medium">
        <color auto="1"/>
      </right>
      <top style="medium">
        <color theme="9"/>
      </top>
      <bottom style="medium">
        <color theme="9"/>
      </bottom>
      <diagonal/>
    </border>
    <border>
      <left/>
      <right style="medium">
        <color auto="1"/>
      </right>
      <top style="medium">
        <color theme="9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8" tint="-0.24994659260841701"/>
      </right>
      <top/>
      <bottom style="thin">
        <color indexed="64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thick">
        <color auto="1"/>
      </top>
      <bottom style="medium">
        <color theme="8" tint="-0.24994659260841701"/>
      </bottom>
      <diagonal/>
    </border>
    <border>
      <left/>
      <right style="thin">
        <color auto="1"/>
      </right>
      <top style="thick">
        <color auto="1"/>
      </top>
      <bottom style="medium">
        <color theme="8" tint="-0.2499465926084170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theme="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rgb="FF00B050"/>
      </top>
      <bottom/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ck">
        <color rgb="FF00B050"/>
      </top>
      <bottom style="thin">
        <color theme="9"/>
      </bottom>
      <diagonal/>
    </border>
    <border>
      <left style="thin">
        <color indexed="64"/>
      </left>
      <right style="thick">
        <color rgb="FF00B050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ck">
        <color rgb="FF00B050"/>
      </right>
      <top style="thin">
        <color theme="9"/>
      </top>
      <bottom style="thick">
        <color rgb="FF00B050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theme="8" tint="-0.24994659260841701"/>
      </left>
      <right style="thick">
        <color rgb="FF00B050"/>
      </right>
      <top style="thick">
        <color rgb="FF00B05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ck">
        <color rgb="FF00B05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ck">
        <color rgb="FF00B050"/>
      </right>
      <top style="medium">
        <color theme="8" tint="-0.24994659260841701"/>
      </top>
      <bottom style="thick">
        <color rgb="FF00B050"/>
      </bottom>
      <diagonal/>
    </border>
    <border>
      <left style="medium">
        <color theme="8" tint="-0.24994659260841701"/>
      </left>
      <right style="thick">
        <color rgb="FF00B050"/>
      </right>
      <top style="thick">
        <color rgb="FF00B050"/>
      </top>
      <bottom style="medium">
        <color theme="9"/>
      </bottom>
      <diagonal/>
    </border>
    <border>
      <left style="medium">
        <color theme="8" tint="-0.24994659260841701"/>
      </left>
      <right style="thick">
        <color rgb="FF00B050"/>
      </right>
      <top style="medium">
        <color theme="9"/>
      </top>
      <bottom style="medium">
        <color theme="9"/>
      </bottom>
      <diagonal/>
    </border>
    <border>
      <left/>
      <right style="thick">
        <color rgb="FF00B050"/>
      </right>
      <top style="medium">
        <color theme="9"/>
      </top>
      <bottom style="medium">
        <color theme="9"/>
      </bottom>
      <diagonal/>
    </border>
    <border>
      <left/>
      <right style="thick">
        <color rgb="FF00B050"/>
      </right>
      <top style="medium">
        <color theme="9"/>
      </top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 style="thin">
        <color theme="2"/>
      </left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indexed="64"/>
      </top>
      <bottom/>
      <diagonal/>
    </border>
    <border>
      <left style="medium">
        <color theme="8" tint="-0.24994659260841701"/>
      </left>
      <right/>
      <top style="medium">
        <color indexed="64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thick">
        <color theme="8" tint="-0.24994659260841701"/>
      </top>
      <bottom style="medium">
        <color theme="8" tint="-0.24994659260841701"/>
      </bottom>
      <diagonal/>
    </border>
    <border>
      <left/>
      <right/>
      <top style="thick">
        <color theme="8" tint="-0.24994659260841701"/>
      </top>
      <bottom style="medium">
        <color theme="8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/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/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thick">
        <color indexed="64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thin">
        <color indexed="64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 style="thin">
        <color indexed="64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indexed="64"/>
      </top>
      <bottom style="thick">
        <color indexed="64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auto="1"/>
      </right>
      <top/>
      <bottom style="medium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theme="8" tint="-0.24994659260841701"/>
      </left>
      <right style="medium">
        <color auto="1"/>
      </right>
      <top/>
      <bottom style="medium">
        <color theme="8" tint="-0.24994659260841701"/>
      </bottom>
      <diagonal/>
    </border>
    <border>
      <left/>
      <right style="medium">
        <color auto="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rgb="FF00B050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thick">
        <color theme="9"/>
      </right>
      <top/>
      <bottom/>
      <diagonal/>
    </border>
    <border>
      <left style="thin">
        <color indexed="64"/>
      </left>
      <right style="thick">
        <color indexed="64"/>
      </right>
      <top style="thin">
        <color theme="1"/>
      </top>
      <bottom/>
      <diagonal/>
    </border>
    <border>
      <left style="thin">
        <color indexed="64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ck">
        <color theme="4"/>
      </left>
      <right style="thick">
        <color theme="4"/>
      </right>
      <top style="thick">
        <color theme="9"/>
      </top>
      <bottom style="thick">
        <color theme="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theme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theme="1"/>
      </top>
      <bottom style="medium">
        <color theme="1"/>
      </bottom>
      <diagonal/>
    </border>
    <border>
      <left style="medium">
        <color theme="8"/>
      </left>
      <right style="medium">
        <color theme="8" tint="-0.24994659260841701"/>
      </right>
      <top style="thick">
        <color theme="9"/>
      </top>
      <bottom style="medium">
        <color theme="8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8"/>
      </left>
      <right style="medium">
        <color auto="1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auto="1"/>
      </right>
      <top style="medium">
        <color theme="8"/>
      </top>
      <bottom style="medium">
        <color auto="1"/>
      </bottom>
      <diagonal/>
    </border>
    <border>
      <left style="thick">
        <color auto="1"/>
      </left>
      <right style="thin">
        <color theme="9"/>
      </right>
      <top style="thick">
        <color theme="9"/>
      </top>
      <bottom style="thick">
        <color theme="9"/>
      </bottom>
      <diagonal/>
    </border>
    <border>
      <left style="thin">
        <color theme="9"/>
      </left>
      <right style="thin">
        <color theme="9"/>
      </right>
      <top style="thick">
        <color theme="9"/>
      </top>
      <bottom style="thick">
        <color theme="9"/>
      </bottom>
      <diagonal/>
    </border>
    <border>
      <left style="thin">
        <color theme="9"/>
      </left>
      <right style="medium">
        <color auto="1"/>
      </right>
      <top style="thick">
        <color theme="9"/>
      </top>
      <bottom style="thick">
        <color theme="9"/>
      </bottom>
      <diagonal/>
    </border>
    <border>
      <left style="thin">
        <color theme="9"/>
      </left>
      <right style="medium">
        <color auto="1"/>
      </right>
      <top style="thick">
        <color theme="9"/>
      </top>
      <bottom/>
      <diagonal/>
    </border>
    <border>
      <left style="medium">
        <color theme="8"/>
      </left>
      <right style="medium">
        <color auto="1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medium">
        <color auto="1"/>
      </right>
      <top style="thin">
        <color theme="8"/>
      </top>
      <bottom style="medium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4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 style="thin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4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4"/>
      </bottom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ck">
        <color theme="1"/>
      </right>
      <top/>
      <bottom style="thin">
        <color indexed="64"/>
      </bottom>
      <diagonal/>
    </border>
    <border>
      <left style="thick">
        <color theme="1"/>
      </left>
      <right style="thick">
        <color theme="1"/>
      </right>
      <top/>
      <bottom style="thin">
        <color indexed="64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</borders>
  <cellStyleXfs count="4">
    <xf numFmtId="0" fontId="0" fillId="0" borderId="0"/>
    <xf numFmtId="0" fontId="34" fillId="0" borderId="0" applyNumberFormat="0" applyFill="0" applyBorder="0" applyAlignment="0" applyProtection="0"/>
    <xf numFmtId="0" fontId="59" fillId="0" borderId="0"/>
    <xf numFmtId="43" fontId="67" fillId="0" borderId="0" applyFont="0" applyFill="0" applyBorder="0" applyAlignment="0" applyProtection="0"/>
  </cellStyleXfs>
  <cellXfs count="632">
    <xf numFmtId="0" fontId="0" fillId="0" borderId="0" xfId="0"/>
    <xf numFmtId="0" fontId="2" fillId="2" borderId="0" xfId="0" applyFont="1" applyFill="1" applyAlignment="1">
      <alignment horizontal="center"/>
    </xf>
    <xf numFmtId="0" fontId="4" fillId="2" borderId="0" xfId="0" applyFont="1" applyFill="1"/>
    <xf numFmtId="9" fontId="4" fillId="0" borderId="12" xfId="0" applyNumberFormat="1" applyFont="1" applyBorder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top" wrapText="1"/>
    </xf>
    <xf numFmtId="0" fontId="6" fillId="2" borderId="18" xfId="0" applyFont="1" applyFill="1" applyBorder="1" applyAlignment="1">
      <alignment horizontal="center"/>
    </xf>
    <xf numFmtId="1" fontId="4" fillId="8" borderId="36" xfId="0" applyNumberFormat="1" applyFont="1" applyFill="1" applyBorder="1" applyAlignment="1" applyProtection="1">
      <alignment horizontal="center" vertical="center"/>
      <protection locked="0"/>
    </xf>
    <xf numFmtId="0" fontId="4" fillId="8" borderId="36" xfId="0" applyFont="1" applyFill="1" applyBorder="1" applyAlignment="1" applyProtection="1">
      <alignment horizontal="center" vertical="center"/>
      <protection locked="0"/>
    </xf>
    <xf numFmtId="1" fontId="4" fillId="8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49" xfId="0" applyFont="1" applyBorder="1"/>
    <xf numFmtId="0" fontId="8" fillId="0" borderId="50" xfId="0" applyFont="1" applyBorder="1"/>
    <xf numFmtId="0" fontId="9" fillId="0" borderId="50" xfId="0" applyFont="1" applyBorder="1"/>
    <xf numFmtId="0" fontId="7" fillId="3" borderId="51" xfId="0" applyFont="1" applyFill="1" applyBorder="1"/>
    <xf numFmtId="0" fontId="7" fillId="3" borderId="51" xfId="0" applyFont="1" applyFill="1" applyBorder="1" applyAlignment="1">
      <alignment wrapText="1"/>
    </xf>
    <xf numFmtId="0" fontId="7" fillId="3" borderId="56" xfId="0" applyFont="1" applyFill="1" applyBorder="1"/>
    <xf numFmtId="164" fontId="4" fillId="6" borderId="16" xfId="0" applyNumberFormat="1" applyFont="1" applyFill="1" applyBorder="1" applyAlignment="1">
      <alignment horizontal="right"/>
    </xf>
    <xf numFmtId="0" fontId="4" fillId="0" borderId="16" xfId="0" applyFont="1" applyBorder="1"/>
    <xf numFmtId="0" fontId="8" fillId="3" borderId="63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/>
    </xf>
    <xf numFmtId="1" fontId="4" fillId="5" borderId="8" xfId="0" applyNumberFormat="1" applyFont="1" applyFill="1" applyBorder="1" applyAlignment="1">
      <alignment horizontal="center" vertical="center" wrapText="1"/>
    </xf>
    <xf numFmtId="1" fontId="4" fillId="5" borderId="6" xfId="0" applyNumberFormat="1" applyFont="1" applyFill="1" applyBorder="1" applyAlignment="1">
      <alignment horizontal="center" vertical="center" wrapText="1"/>
    </xf>
    <xf numFmtId="1" fontId="4" fillId="5" borderId="10" xfId="0" applyNumberFormat="1" applyFont="1" applyFill="1" applyBorder="1" applyAlignment="1">
      <alignment horizontal="center" vertical="center" wrapText="1"/>
    </xf>
    <xf numFmtId="1" fontId="4" fillId="5" borderId="11" xfId="0" applyNumberFormat="1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" fontId="4" fillId="8" borderId="39" xfId="0" applyNumberFormat="1" applyFont="1" applyFill="1" applyBorder="1" applyAlignment="1" applyProtection="1">
      <alignment horizontal="center" vertical="center"/>
      <protection locked="0"/>
    </xf>
    <xf numFmtId="164" fontId="7" fillId="4" borderId="33" xfId="0" applyNumberFormat="1" applyFont="1" applyFill="1" applyBorder="1" applyAlignment="1">
      <alignment horizontal="center"/>
    </xf>
    <xf numFmtId="164" fontId="9" fillId="4" borderId="33" xfId="0" applyNumberFormat="1" applyFont="1" applyFill="1" applyBorder="1" applyAlignment="1">
      <alignment horizontal="center"/>
    </xf>
    <xf numFmtId="0" fontId="9" fillId="0" borderId="49" xfId="0" applyFont="1" applyBorder="1"/>
    <xf numFmtId="0" fontId="2" fillId="2" borderId="22" xfId="0" applyFont="1" applyFill="1" applyBorder="1" applyAlignment="1">
      <alignment horizontal="center"/>
    </xf>
    <xf numFmtId="1" fontId="4" fillId="8" borderId="72" xfId="0" applyNumberFormat="1" applyFont="1" applyFill="1" applyBorder="1" applyAlignment="1" applyProtection="1">
      <alignment horizontal="center" vertical="center"/>
      <protection locked="0"/>
    </xf>
    <xf numFmtId="0" fontId="13" fillId="7" borderId="7" xfId="0" applyFont="1" applyFill="1" applyBorder="1" applyAlignment="1">
      <alignment vertical="center"/>
    </xf>
    <xf numFmtId="0" fontId="13" fillId="7" borderId="8" xfId="0" applyFont="1" applyFill="1" applyBorder="1" applyAlignment="1">
      <alignment vertical="center"/>
    </xf>
    <xf numFmtId="1" fontId="4" fillId="5" borderId="7" xfId="0" applyNumberFormat="1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/>
    </xf>
    <xf numFmtId="0" fontId="29" fillId="0" borderId="0" xfId="0" applyFont="1"/>
    <xf numFmtId="0" fontId="13" fillId="11" borderId="19" xfId="0" applyFont="1" applyFill="1" applyBorder="1" applyAlignment="1">
      <alignment horizontal="center" vertical="center"/>
    </xf>
    <xf numFmtId="1" fontId="4" fillId="8" borderId="78" xfId="0" applyNumberFormat="1" applyFont="1" applyFill="1" applyBorder="1" applyAlignment="1" applyProtection="1">
      <alignment horizontal="center" vertical="center"/>
      <protection locked="0"/>
    </xf>
    <xf numFmtId="0" fontId="13" fillId="6" borderId="79" xfId="0" applyFont="1" applyFill="1" applyBorder="1" applyAlignment="1">
      <alignment horizontal="center" wrapText="1"/>
    </xf>
    <xf numFmtId="0" fontId="14" fillId="0" borderId="0" xfId="0" applyFont="1"/>
    <xf numFmtId="0" fontId="4" fillId="9" borderId="29" xfId="0" applyFont="1" applyFill="1" applyBorder="1"/>
    <xf numFmtId="0" fontId="7" fillId="3" borderId="81" xfId="0" applyFont="1" applyFill="1" applyBorder="1"/>
    <xf numFmtId="0" fontId="7" fillId="3" borderId="82" xfId="0" applyFont="1" applyFill="1" applyBorder="1"/>
    <xf numFmtId="0" fontId="7" fillId="3" borderId="83" xfId="0" applyFont="1" applyFill="1" applyBorder="1"/>
    <xf numFmtId="1" fontId="4" fillId="8" borderId="85" xfId="0" applyNumberFormat="1" applyFont="1" applyFill="1" applyBorder="1" applyAlignment="1" applyProtection="1">
      <alignment horizontal="center" vertical="center"/>
      <protection locked="0"/>
    </xf>
    <xf numFmtId="164" fontId="7" fillId="4" borderId="45" xfId="0" applyNumberFormat="1" applyFont="1" applyFill="1" applyBorder="1" applyAlignment="1">
      <alignment horizontal="center"/>
    </xf>
    <xf numFmtId="164" fontId="9" fillId="4" borderId="44" xfId="0" applyNumberFormat="1" applyFont="1" applyFill="1" applyBorder="1" applyAlignment="1">
      <alignment horizontal="center"/>
    </xf>
    <xf numFmtId="0" fontId="9" fillId="0" borderId="24" xfId="0" applyFont="1" applyBorder="1"/>
    <xf numFmtId="0" fontId="8" fillId="9" borderId="29" xfId="0" applyFont="1" applyFill="1" applyBorder="1"/>
    <xf numFmtId="0" fontId="7" fillId="3" borderId="82" xfId="0" applyFont="1" applyFill="1" applyBorder="1" applyAlignment="1">
      <alignment wrapText="1"/>
    </xf>
    <xf numFmtId="0" fontId="7" fillId="3" borderId="95" xfId="0" applyFont="1" applyFill="1" applyBorder="1" applyAlignment="1">
      <alignment wrapText="1"/>
    </xf>
    <xf numFmtId="164" fontId="4" fillId="8" borderId="37" xfId="0" applyNumberFormat="1" applyFont="1" applyFill="1" applyBorder="1" applyAlignment="1" applyProtection="1">
      <alignment horizontal="center" vertical="center"/>
      <protection locked="0"/>
    </xf>
    <xf numFmtId="0" fontId="31" fillId="8" borderId="22" xfId="0" applyFont="1" applyFill="1" applyBorder="1" applyAlignment="1">
      <alignment horizontal="center"/>
    </xf>
    <xf numFmtId="0" fontId="31" fillId="8" borderId="0" xfId="0" applyFont="1" applyFill="1" applyAlignment="1">
      <alignment horizontal="center"/>
    </xf>
    <xf numFmtId="0" fontId="10" fillId="12" borderId="0" xfId="0" applyFont="1" applyFill="1"/>
    <xf numFmtId="0" fontId="10" fillId="12" borderId="0" xfId="0" applyFont="1" applyFill="1" applyAlignment="1">
      <alignment vertical="center"/>
    </xf>
    <xf numFmtId="0" fontId="4" fillId="8" borderId="0" xfId="0" applyFont="1" applyFill="1"/>
    <xf numFmtId="0" fontId="36" fillId="8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/>
    </xf>
    <xf numFmtId="164" fontId="4" fillId="8" borderId="88" xfId="0" applyNumberFormat="1" applyFont="1" applyFill="1" applyBorder="1" applyAlignment="1" applyProtection="1">
      <alignment horizontal="center" vertical="center"/>
      <protection locked="0"/>
    </xf>
    <xf numFmtId="164" fontId="4" fillId="8" borderId="86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1" fontId="4" fillId="4" borderId="85" xfId="0" applyNumberFormat="1" applyFont="1" applyFill="1" applyBorder="1" applyAlignment="1">
      <alignment horizontal="center" vertical="center"/>
    </xf>
    <xf numFmtId="0" fontId="8" fillId="0" borderId="0" xfId="0" applyFont="1"/>
    <xf numFmtId="1" fontId="4" fillId="4" borderId="37" xfId="0" applyNumberFormat="1" applyFont="1" applyFill="1" applyBorder="1" applyAlignment="1">
      <alignment horizontal="center" vertical="center"/>
    </xf>
    <xf numFmtId="164" fontId="4" fillId="4" borderId="37" xfId="0" applyNumberFormat="1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/>
    </xf>
    <xf numFmtId="0" fontId="4" fillId="9" borderId="75" xfId="0" applyFont="1" applyFill="1" applyBorder="1" applyAlignment="1">
      <alignment horizontal="center"/>
    </xf>
    <xf numFmtId="0" fontId="4" fillId="9" borderId="76" xfId="0" applyFont="1" applyFill="1" applyBorder="1" applyAlignment="1">
      <alignment horizontal="center"/>
    </xf>
    <xf numFmtId="1" fontId="0" fillId="0" borderId="0" xfId="0" applyNumberFormat="1"/>
    <xf numFmtId="1" fontId="0" fillId="8" borderId="0" xfId="0" applyNumberFormat="1" applyFill="1"/>
    <xf numFmtId="1" fontId="4" fillId="4" borderId="39" xfId="0" applyNumberFormat="1" applyFont="1" applyFill="1" applyBorder="1" applyAlignment="1">
      <alignment horizontal="center" vertical="center"/>
    </xf>
    <xf numFmtId="0" fontId="0" fillId="4" borderId="12" xfId="0" applyFill="1" applyBorder="1"/>
    <xf numFmtId="0" fontId="0" fillId="8" borderId="12" xfId="0" applyFill="1" applyBorder="1"/>
    <xf numFmtId="0" fontId="1" fillId="14" borderId="100" xfId="0" applyFont="1" applyFill="1" applyBorder="1" applyAlignment="1">
      <alignment horizontal="center"/>
    </xf>
    <xf numFmtId="0" fontId="28" fillId="2" borderId="22" xfId="0" applyFont="1" applyFill="1" applyBorder="1" applyAlignment="1">
      <alignment horizontal="center"/>
    </xf>
    <xf numFmtId="0" fontId="4" fillId="9" borderId="0" xfId="0" applyFont="1" applyFill="1"/>
    <xf numFmtId="0" fontId="5" fillId="2" borderId="18" xfId="0" applyFont="1" applyFill="1" applyBorder="1" applyAlignment="1">
      <alignment horizontal="center" vertical="center"/>
    </xf>
    <xf numFmtId="0" fontId="37" fillId="15" borderId="0" xfId="0" applyFont="1" applyFill="1" applyAlignment="1">
      <alignment horizontal="center"/>
    </xf>
    <xf numFmtId="0" fontId="5" fillId="15" borderId="76" xfId="0" applyFont="1" applyFill="1" applyBorder="1" applyAlignment="1">
      <alignment horizontal="center" vertical="center"/>
    </xf>
    <xf numFmtId="0" fontId="4" fillId="15" borderId="76" xfId="0" applyFont="1" applyFill="1" applyBorder="1" applyAlignment="1">
      <alignment horizontal="center"/>
    </xf>
    <xf numFmtId="0" fontId="16" fillId="11" borderId="0" xfId="0" applyFont="1" applyFill="1" applyAlignment="1">
      <alignment vertical="center" wrapText="1"/>
    </xf>
    <xf numFmtId="1" fontId="4" fillId="10" borderId="35" xfId="0" applyNumberFormat="1" applyFont="1" applyFill="1" applyBorder="1" applyAlignment="1">
      <alignment vertical="center"/>
    </xf>
    <xf numFmtId="0" fontId="4" fillId="10" borderId="9" xfId="0" applyFont="1" applyFill="1" applyBorder="1"/>
    <xf numFmtId="0" fontId="4" fillId="10" borderId="10" xfId="0" applyFont="1" applyFill="1" applyBorder="1"/>
    <xf numFmtId="0" fontId="4" fillId="10" borderId="2" xfId="0" applyFont="1" applyFill="1" applyBorder="1"/>
    <xf numFmtId="1" fontId="4" fillId="10" borderId="0" xfId="0" applyNumberFormat="1" applyFont="1" applyFill="1" applyAlignment="1">
      <alignment vertical="center"/>
    </xf>
    <xf numFmtId="0" fontId="4" fillId="10" borderId="0" xfId="0" applyFont="1" applyFill="1"/>
    <xf numFmtId="1" fontId="4" fillId="10" borderId="2" xfId="0" applyNumberFormat="1" applyFont="1" applyFill="1" applyBorder="1" applyAlignment="1">
      <alignment vertical="center"/>
    </xf>
    <xf numFmtId="1" fontId="4" fillId="10" borderId="13" xfId="0" applyNumberFormat="1" applyFont="1" applyFill="1" applyBorder="1" applyAlignment="1">
      <alignment vertical="center"/>
    </xf>
    <xf numFmtId="1" fontId="4" fillId="10" borderId="17" xfId="0" applyNumberFormat="1" applyFont="1" applyFill="1" applyBorder="1" applyAlignment="1">
      <alignment vertical="center"/>
    </xf>
    <xf numFmtId="1" fontId="4" fillId="10" borderId="35" xfId="0" applyNumberFormat="1" applyFont="1" applyFill="1" applyBorder="1" applyAlignment="1">
      <alignment horizontal="left" vertical="center"/>
    </xf>
    <xf numFmtId="1" fontId="4" fillId="10" borderId="0" xfId="0" applyNumberFormat="1" applyFont="1" applyFill="1" applyAlignment="1">
      <alignment horizontal="left" vertical="center"/>
    </xf>
    <xf numFmtId="1" fontId="4" fillId="10" borderId="2" xfId="0" applyNumberFormat="1" applyFont="1" applyFill="1" applyBorder="1" applyAlignment="1">
      <alignment horizontal="left" vertical="center"/>
    </xf>
    <xf numFmtId="0" fontId="8" fillId="10" borderId="7" xfId="0" applyFont="1" applyFill="1" applyBorder="1"/>
    <xf numFmtId="0" fontId="50" fillId="10" borderId="7" xfId="0" applyFont="1" applyFill="1" applyBorder="1" applyAlignment="1">
      <alignment vertical="center" readingOrder="1"/>
    </xf>
    <xf numFmtId="1" fontId="4" fillId="8" borderId="40" xfId="0" applyNumberFormat="1" applyFont="1" applyFill="1" applyBorder="1" applyAlignment="1" applyProtection="1">
      <alignment horizontal="center" vertical="center"/>
      <protection locked="0"/>
    </xf>
    <xf numFmtId="164" fontId="4" fillId="8" borderId="39" xfId="0" applyNumberFormat="1" applyFont="1" applyFill="1" applyBorder="1" applyAlignment="1" applyProtection="1">
      <alignment horizontal="center" vertical="center"/>
      <protection locked="0"/>
    </xf>
    <xf numFmtId="0" fontId="9" fillId="4" borderId="91" xfId="0" applyFont="1" applyFill="1" applyBorder="1" applyAlignment="1">
      <alignment horizontal="center"/>
    </xf>
    <xf numFmtId="0" fontId="21" fillId="11" borderId="10" xfId="0" applyFont="1" applyFill="1" applyBorder="1" applyAlignment="1">
      <alignment horizontal="center" vertical="center"/>
    </xf>
    <xf numFmtId="0" fontId="47" fillId="2" borderId="0" xfId="1" applyFont="1" applyFill="1" applyAlignment="1" applyProtection="1">
      <alignment vertical="center"/>
    </xf>
    <xf numFmtId="0" fontId="47" fillId="2" borderId="0" xfId="1" applyFont="1" applyFill="1"/>
    <xf numFmtId="9" fontId="17" fillId="2" borderId="104" xfId="0" applyNumberFormat="1" applyFont="1" applyFill="1" applyBorder="1" applyAlignment="1">
      <alignment horizontal="center" vertical="center"/>
    </xf>
    <xf numFmtId="0" fontId="17" fillId="2" borderId="106" xfId="0" applyFont="1" applyFill="1" applyBorder="1" applyAlignment="1">
      <alignment horizontal="left" vertical="center"/>
    </xf>
    <xf numFmtId="9" fontId="17" fillId="2" borderId="105" xfId="0" applyNumberFormat="1" applyFont="1" applyFill="1" applyBorder="1" applyAlignment="1">
      <alignment vertical="center"/>
    </xf>
    <xf numFmtId="9" fontId="17" fillId="2" borderId="104" xfId="0" applyNumberFormat="1" applyFont="1" applyFill="1" applyBorder="1" applyAlignment="1">
      <alignment vertical="center"/>
    </xf>
    <xf numFmtId="9" fontId="17" fillId="2" borderId="106" xfId="0" applyNumberFormat="1" applyFont="1" applyFill="1" applyBorder="1" applyAlignment="1">
      <alignment horizontal="center" vertical="center"/>
    </xf>
    <xf numFmtId="1" fontId="7" fillId="4" borderId="45" xfId="0" applyNumberFormat="1" applyFont="1" applyFill="1" applyBorder="1" applyAlignment="1">
      <alignment horizontal="center"/>
    </xf>
    <xf numFmtId="1" fontId="7" fillId="4" borderId="103" xfId="0" applyNumberFormat="1" applyFont="1" applyFill="1" applyBorder="1" applyAlignment="1">
      <alignment horizontal="center"/>
    </xf>
    <xf numFmtId="0" fontId="48" fillId="2" borderId="0" xfId="1" applyFont="1" applyFill="1" applyAlignment="1">
      <alignment horizontal="center" vertical="top" wrapText="1"/>
    </xf>
    <xf numFmtId="0" fontId="33" fillId="2" borderId="0" xfId="0" applyFont="1" applyFill="1"/>
    <xf numFmtId="164" fontId="4" fillId="0" borderId="16" xfId="0" applyNumberFormat="1" applyFont="1" applyBorder="1"/>
    <xf numFmtId="164" fontId="4" fillId="6" borderId="57" xfId="0" applyNumberFormat="1" applyFont="1" applyFill="1" applyBorder="1"/>
    <xf numFmtId="0" fontId="4" fillId="10" borderId="6" xfId="0" applyFont="1" applyFill="1" applyBorder="1" applyAlignment="1">
      <alignment vertical="center" readingOrder="1"/>
    </xf>
    <xf numFmtId="0" fontId="40" fillId="2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vertical="center" wrapText="1"/>
    </xf>
    <xf numFmtId="0" fontId="54" fillId="7" borderId="0" xfId="0" applyFont="1" applyFill="1" applyAlignment="1">
      <alignment horizontal="center" vertical="center"/>
    </xf>
    <xf numFmtId="0" fontId="16" fillId="7" borderId="108" xfId="0" applyFont="1" applyFill="1" applyBorder="1" applyAlignment="1">
      <alignment vertical="center" wrapText="1"/>
    </xf>
    <xf numFmtId="3" fontId="4" fillId="8" borderId="65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55" fillId="2" borderId="0" xfId="0" applyFont="1" applyFill="1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164" fontId="4" fillId="4" borderId="109" xfId="0" applyNumberFormat="1" applyFont="1" applyFill="1" applyBorder="1" applyAlignment="1">
      <alignment horizontal="center" vertical="center"/>
    </xf>
    <xf numFmtId="164" fontId="4" fillId="4" borderId="110" xfId="0" applyNumberFormat="1" applyFont="1" applyFill="1" applyBorder="1" applyAlignment="1">
      <alignment horizontal="center" vertical="center"/>
    </xf>
    <xf numFmtId="2" fontId="27" fillId="4" borderId="111" xfId="0" applyNumberFormat="1" applyFont="1" applyFill="1" applyBorder="1" applyAlignment="1">
      <alignment horizontal="center" vertical="center"/>
    </xf>
    <xf numFmtId="164" fontId="4" fillId="4" borderId="112" xfId="0" applyNumberFormat="1" applyFont="1" applyFill="1" applyBorder="1" applyAlignment="1">
      <alignment horizontal="center" vertical="center"/>
    </xf>
    <xf numFmtId="164" fontId="4" fillId="4" borderId="113" xfId="0" applyNumberFormat="1" applyFont="1" applyFill="1" applyBorder="1" applyAlignment="1">
      <alignment horizontal="center" vertical="center"/>
    </xf>
    <xf numFmtId="2" fontId="27" fillId="4" borderId="114" xfId="0" applyNumberFormat="1" applyFont="1" applyFill="1" applyBorder="1" applyAlignment="1">
      <alignment horizontal="center" vertical="center"/>
    </xf>
    <xf numFmtId="0" fontId="37" fillId="15" borderId="0" xfId="0" applyFont="1" applyFill="1" applyAlignment="1">
      <alignment horizontal="left"/>
    </xf>
    <xf numFmtId="164" fontId="4" fillId="4" borderId="116" xfId="0" applyNumberFormat="1" applyFont="1" applyFill="1" applyBorder="1" applyAlignment="1">
      <alignment horizontal="center" vertical="center"/>
    </xf>
    <xf numFmtId="164" fontId="4" fillId="4" borderId="117" xfId="0" applyNumberFormat="1" applyFont="1" applyFill="1" applyBorder="1" applyAlignment="1">
      <alignment horizontal="center" vertical="center"/>
    </xf>
    <xf numFmtId="2" fontId="27" fillId="4" borderId="118" xfId="0" applyNumberFormat="1" applyFont="1" applyFill="1" applyBorder="1" applyAlignment="1">
      <alignment horizontal="center" vertical="center"/>
    </xf>
    <xf numFmtId="0" fontId="47" fillId="9" borderId="0" xfId="1" applyFont="1" applyFill="1" applyBorder="1" applyAlignment="1">
      <alignment horizontal="center" vertical="top"/>
    </xf>
    <xf numFmtId="2" fontId="4" fillId="4" borderId="119" xfId="0" applyNumberFormat="1" applyFont="1" applyFill="1" applyBorder="1" applyAlignment="1">
      <alignment horizontal="center" vertical="center"/>
    </xf>
    <xf numFmtId="164" fontId="4" fillId="4" borderId="120" xfId="0" applyNumberFormat="1" applyFont="1" applyFill="1" applyBorder="1" applyAlignment="1">
      <alignment horizontal="center" vertical="center"/>
    </xf>
    <xf numFmtId="164" fontId="4" fillId="4" borderId="121" xfId="0" applyNumberFormat="1" applyFont="1" applyFill="1" applyBorder="1" applyAlignment="1">
      <alignment horizontal="center" vertical="center"/>
    </xf>
    <xf numFmtId="2" fontId="27" fillId="4" borderId="122" xfId="0" applyNumberFormat="1" applyFont="1" applyFill="1" applyBorder="1" applyAlignment="1">
      <alignment horizontal="center" vertical="center"/>
    </xf>
    <xf numFmtId="0" fontId="49" fillId="9" borderId="0" xfId="1" applyFont="1" applyFill="1" applyBorder="1" applyAlignment="1">
      <alignment horizontal="center" vertical="top"/>
    </xf>
    <xf numFmtId="0" fontId="8" fillId="9" borderId="0" xfId="0" applyFont="1" applyFill="1"/>
    <xf numFmtId="0" fontId="22" fillId="7" borderId="5" xfId="0" applyFont="1" applyFill="1" applyBorder="1" applyAlignment="1">
      <alignment vertical="center" wrapText="1"/>
    </xf>
    <xf numFmtId="0" fontId="53" fillId="9" borderId="0" xfId="1" applyFont="1" applyFill="1" applyBorder="1" applyAlignment="1">
      <alignment horizontal="center" vertical="top"/>
    </xf>
    <xf numFmtId="164" fontId="4" fillId="4" borderId="119" xfId="0" applyNumberFormat="1" applyFont="1" applyFill="1" applyBorder="1" applyAlignment="1">
      <alignment horizontal="center" vertical="center"/>
    </xf>
    <xf numFmtId="0" fontId="4" fillId="9" borderId="123" xfId="0" applyFont="1" applyFill="1" applyBorder="1"/>
    <xf numFmtId="0" fontId="5" fillId="2" borderId="124" xfId="0" applyFont="1" applyFill="1" applyBorder="1" applyAlignment="1">
      <alignment horizontal="center" vertical="center"/>
    </xf>
    <xf numFmtId="1" fontId="4" fillId="8" borderId="37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0" xfId="0" applyFont="1" applyFill="1" applyAlignment="1">
      <alignment horizontal="left" vertical="center"/>
    </xf>
    <xf numFmtId="0" fontId="4" fillId="15" borderId="75" xfId="0" applyFont="1" applyFill="1" applyBorder="1" applyAlignment="1">
      <alignment horizontal="center"/>
    </xf>
    <xf numFmtId="0" fontId="4" fillId="8" borderId="128" xfId="0" applyFont="1" applyFill="1" applyBorder="1" applyAlignment="1">
      <alignment horizontal="center" wrapText="1"/>
    </xf>
    <xf numFmtId="0" fontId="4" fillId="8" borderId="130" xfId="0" applyFont="1" applyFill="1" applyBorder="1" applyAlignment="1">
      <alignment horizontal="center" wrapText="1"/>
    </xf>
    <xf numFmtId="0" fontId="4" fillId="8" borderId="131" xfId="0" applyFont="1" applyFill="1" applyBorder="1" applyAlignment="1">
      <alignment horizontal="center" wrapText="1"/>
    </xf>
    <xf numFmtId="3" fontId="4" fillId="8" borderId="37" xfId="0" applyNumberFormat="1" applyFont="1" applyFill="1" applyBorder="1" applyAlignment="1" applyProtection="1">
      <alignment horizontal="center" vertical="center"/>
      <protection locked="0"/>
    </xf>
    <xf numFmtId="9" fontId="4" fillId="0" borderId="6" xfId="0" applyNumberFormat="1" applyFont="1" applyBorder="1" applyAlignment="1">
      <alignment horizontal="center" vertical="center"/>
    </xf>
    <xf numFmtId="164" fontId="4" fillId="0" borderId="132" xfId="0" applyNumberFormat="1" applyFont="1" applyBorder="1"/>
    <xf numFmtId="0" fontId="4" fillId="8" borderId="38" xfId="0" applyFont="1" applyFill="1" applyBorder="1" applyAlignment="1" applyProtection="1">
      <alignment horizontal="center" vertical="center"/>
      <protection locked="0"/>
    </xf>
    <xf numFmtId="3" fontId="4" fillId="8" borderId="133" xfId="0" applyNumberFormat="1" applyFont="1" applyFill="1" applyBorder="1" applyAlignment="1" applyProtection="1">
      <alignment horizontal="center" vertical="center"/>
      <protection locked="0"/>
    </xf>
    <xf numFmtId="3" fontId="4" fillId="8" borderId="134" xfId="0" applyNumberFormat="1" applyFont="1" applyFill="1" applyBorder="1" applyAlignment="1" applyProtection="1">
      <alignment horizontal="center" vertical="center"/>
      <protection locked="0"/>
    </xf>
    <xf numFmtId="9" fontId="4" fillId="0" borderId="137" xfId="0" applyNumberFormat="1" applyFont="1" applyBorder="1" applyAlignment="1">
      <alignment horizontal="center" vertical="center"/>
    </xf>
    <xf numFmtId="9" fontId="4" fillId="0" borderId="138" xfId="0" applyNumberFormat="1" applyFont="1" applyBorder="1" applyAlignment="1">
      <alignment horizontal="center" vertical="center" wrapText="1"/>
    </xf>
    <xf numFmtId="164" fontId="4" fillId="0" borderId="139" xfId="0" applyNumberFormat="1" applyFont="1" applyBorder="1"/>
    <xf numFmtId="164" fontId="4" fillId="0" borderId="140" xfId="0" applyNumberFormat="1" applyFont="1" applyBorder="1"/>
    <xf numFmtId="1" fontId="4" fillId="5" borderId="141" xfId="0" applyNumberFormat="1" applyFont="1" applyFill="1" applyBorder="1" applyAlignment="1">
      <alignment horizontal="center" vertical="center" wrapText="1"/>
    </xf>
    <xf numFmtId="1" fontId="4" fillId="5" borderId="142" xfId="0" applyNumberFormat="1" applyFont="1" applyFill="1" applyBorder="1" applyAlignment="1">
      <alignment horizontal="center" vertical="center" wrapText="1"/>
    </xf>
    <xf numFmtId="0" fontId="4" fillId="8" borderId="143" xfId="0" applyFont="1" applyFill="1" applyBorder="1" applyAlignment="1" applyProtection="1">
      <alignment horizontal="center" vertical="center"/>
      <protection locked="0"/>
    </xf>
    <xf numFmtId="9" fontId="4" fillId="0" borderId="144" xfId="0" applyNumberFormat="1" applyFont="1" applyBorder="1" applyAlignment="1">
      <alignment horizontal="center" vertical="center" wrapText="1"/>
    </xf>
    <xf numFmtId="164" fontId="4" fillId="0" borderId="145" xfId="0" applyNumberFormat="1" applyFont="1" applyBorder="1"/>
    <xf numFmtId="9" fontId="4" fillId="0" borderId="14" xfId="0" applyNumberFormat="1" applyFont="1" applyBorder="1" applyAlignment="1">
      <alignment horizontal="center" vertical="center"/>
    </xf>
    <xf numFmtId="164" fontId="4" fillId="6" borderId="57" xfId="0" applyNumberFormat="1" applyFont="1" applyFill="1" applyBorder="1" applyAlignment="1">
      <alignment horizontal="right"/>
    </xf>
    <xf numFmtId="1" fontId="4" fillId="5" borderId="146" xfId="0" applyNumberFormat="1" applyFont="1" applyFill="1" applyBorder="1" applyAlignment="1">
      <alignment horizontal="center" vertical="center" wrapText="1"/>
    </xf>
    <xf numFmtId="0" fontId="1" fillId="16" borderId="100" xfId="0" applyFont="1" applyFill="1" applyBorder="1" applyAlignment="1">
      <alignment horizontal="center"/>
    </xf>
    <xf numFmtId="0" fontId="6" fillId="2" borderId="0" xfId="0" applyFont="1" applyFill="1" applyAlignment="1">
      <alignment wrapText="1"/>
    </xf>
    <xf numFmtId="1" fontId="0" fillId="8" borderId="12" xfId="0" applyNumberFormat="1" applyFill="1" applyBorder="1"/>
    <xf numFmtId="1" fontId="0" fillId="4" borderId="12" xfId="0" applyNumberFormat="1" applyFill="1" applyBorder="1"/>
    <xf numFmtId="0" fontId="4" fillId="17" borderId="130" xfId="0" applyFont="1" applyFill="1" applyBorder="1" applyAlignment="1">
      <alignment horizontal="center" wrapText="1"/>
    </xf>
    <xf numFmtId="0" fontId="4" fillId="17" borderId="131" xfId="0" applyFont="1" applyFill="1" applyBorder="1" applyAlignment="1">
      <alignment horizontal="center" wrapText="1"/>
    </xf>
    <xf numFmtId="3" fontId="4" fillId="17" borderId="133" xfId="0" applyNumberFormat="1" applyFont="1" applyFill="1" applyBorder="1" applyAlignment="1" applyProtection="1">
      <alignment horizontal="center" vertical="center"/>
      <protection locked="0"/>
    </xf>
    <xf numFmtId="3" fontId="4" fillId="17" borderId="134" xfId="0" applyNumberFormat="1" applyFont="1" applyFill="1" applyBorder="1" applyAlignment="1" applyProtection="1">
      <alignment horizontal="center" vertical="center"/>
      <protection locked="0"/>
    </xf>
    <xf numFmtId="0" fontId="37" fillId="9" borderId="0" xfId="0" applyFont="1" applyFill="1" applyAlignment="1">
      <alignment horizontal="left"/>
    </xf>
    <xf numFmtId="0" fontId="19" fillId="9" borderId="0" xfId="0" applyFont="1" applyFill="1" applyAlignment="1">
      <alignment horizontal="left"/>
    </xf>
    <xf numFmtId="0" fontId="60" fillId="18" borderId="14" xfId="2" applyFont="1" applyFill="1" applyBorder="1" applyAlignment="1">
      <alignment horizontal="center" vertical="center" wrapText="1"/>
    </xf>
    <xf numFmtId="0" fontId="60" fillId="18" borderId="15" xfId="2" applyFont="1" applyFill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38" fillId="0" borderId="12" xfId="2" applyFont="1" applyBorder="1" applyAlignment="1">
      <alignment horizontal="left" vertical="center" wrapText="1"/>
    </xf>
    <xf numFmtId="0" fontId="61" fillId="0" borderId="8" xfId="2" applyFont="1" applyBorder="1" applyAlignment="1">
      <alignment horizontal="center" vertical="center" wrapText="1"/>
    </xf>
    <xf numFmtId="0" fontId="61" fillId="0" borderId="12" xfId="2" applyFont="1" applyBorder="1" applyAlignment="1">
      <alignment horizontal="left" vertical="center" wrapText="1"/>
    </xf>
    <xf numFmtId="0" fontId="59" fillId="0" borderId="8" xfId="2" applyBorder="1" applyAlignment="1">
      <alignment horizontal="center" vertical="center" wrapText="1"/>
    </xf>
    <xf numFmtId="0" fontId="59" fillId="0" borderId="12" xfId="2" applyBorder="1" applyAlignment="1">
      <alignment horizontal="left" vertical="center" wrapText="1"/>
    </xf>
    <xf numFmtId="0" fontId="38" fillId="8" borderId="8" xfId="2" applyFont="1" applyFill="1" applyBorder="1" applyAlignment="1">
      <alignment horizontal="center" vertical="center" wrapText="1"/>
    </xf>
    <xf numFmtId="0" fontId="38" fillId="8" borderId="12" xfId="2" applyFont="1" applyFill="1" applyBorder="1" applyAlignment="1">
      <alignment horizontal="left" vertical="center" wrapText="1"/>
    </xf>
    <xf numFmtId="0" fontId="38" fillId="6" borderId="8" xfId="2" applyFont="1" applyFill="1" applyBorder="1" applyAlignment="1">
      <alignment horizontal="center" vertical="center" wrapText="1"/>
    </xf>
    <xf numFmtId="0" fontId="61" fillId="0" borderId="8" xfId="2" applyFont="1" applyBorder="1" applyAlignment="1">
      <alignment horizontal="center" vertical="center"/>
    </xf>
    <xf numFmtId="0" fontId="38" fillId="0" borderId="10" xfId="2" applyFont="1" applyBorder="1" applyAlignment="1">
      <alignment horizontal="center" vertical="center" wrapText="1"/>
    </xf>
    <xf numFmtId="0" fontId="38" fillId="0" borderId="34" xfId="2" applyFont="1" applyBorder="1" applyAlignment="1">
      <alignment horizontal="left" vertical="center" wrapText="1"/>
    </xf>
    <xf numFmtId="0" fontId="38" fillId="0" borderId="0" xfId="2" applyFont="1" applyAlignment="1">
      <alignment horizontal="center" vertical="center" wrapText="1"/>
    </xf>
    <xf numFmtId="0" fontId="38" fillId="0" borderId="0" xfId="2" applyFont="1" applyAlignment="1">
      <alignment horizontal="left" vertical="center" wrapText="1"/>
    </xf>
    <xf numFmtId="165" fontId="4" fillId="6" borderId="17" xfId="0" applyNumberFormat="1" applyFont="1" applyFill="1" applyBorder="1" applyAlignment="1">
      <alignment horizontal="center" vertical="center"/>
    </xf>
    <xf numFmtId="164" fontId="4" fillId="6" borderId="13" xfId="0" applyNumberFormat="1" applyFont="1" applyFill="1" applyBorder="1" applyAlignment="1">
      <alignment horizontal="center" vertical="center"/>
    </xf>
    <xf numFmtId="165" fontId="4" fillId="6" borderId="135" xfId="0" applyNumberFormat="1" applyFont="1" applyFill="1" applyBorder="1" applyAlignment="1">
      <alignment horizontal="center" vertical="center"/>
    </xf>
    <xf numFmtId="165" fontId="4" fillId="6" borderId="136" xfId="0" applyNumberFormat="1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/>
    </xf>
    <xf numFmtId="1" fontId="4" fillId="4" borderId="45" xfId="0" applyNumberFormat="1" applyFont="1" applyFill="1" applyBorder="1" applyAlignment="1">
      <alignment horizontal="center"/>
    </xf>
    <xf numFmtId="164" fontId="4" fillId="4" borderId="33" xfId="0" applyNumberFormat="1" applyFont="1" applyFill="1" applyBorder="1" applyAlignment="1">
      <alignment horizontal="center"/>
    </xf>
    <xf numFmtId="164" fontId="8" fillId="4" borderId="33" xfId="0" applyNumberFormat="1" applyFont="1" applyFill="1" applyBorder="1" applyAlignment="1">
      <alignment horizontal="center"/>
    </xf>
    <xf numFmtId="164" fontId="4" fillId="4" borderId="84" xfId="0" applyNumberFormat="1" applyFont="1" applyFill="1" applyBorder="1" applyAlignment="1">
      <alignment horizontal="center" vertical="center"/>
    </xf>
    <xf numFmtId="164" fontId="4" fillId="4" borderId="90" xfId="0" applyNumberFormat="1" applyFont="1" applyFill="1" applyBorder="1" applyAlignment="1">
      <alignment horizontal="center" vertical="center"/>
    </xf>
    <xf numFmtId="164" fontId="8" fillId="4" borderId="91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/>
    </xf>
    <xf numFmtId="0" fontId="40" fillId="2" borderId="18" xfId="0" applyFont="1" applyFill="1" applyBorder="1" applyAlignment="1">
      <alignment wrapText="1"/>
    </xf>
    <xf numFmtId="0" fontId="40" fillId="2" borderId="0" xfId="0" applyFont="1" applyFill="1" applyAlignment="1">
      <alignment wrapText="1"/>
    </xf>
    <xf numFmtId="0" fontId="28" fillId="2" borderId="0" xfId="0" applyFont="1" applyFill="1" applyAlignment="1">
      <alignment horizontal="left"/>
    </xf>
    <xf numFmtId="0" fontId="57" fillId="7" borderId="0" xfId="0" applyFont="1" applyFill="1" applyAlignment="1">
      <alignment horizontal="center" wrapText="1"/>
    </xf>
    <xf numFmtId="0" fontId="40" fillId="2" borderId="0" xfId="0" applyFont="1" applyFill="1" applyAlignment="1">
      <alignment horizontal="center" vertical="center" wrapText="1"/>
    </xf>
    <xf numFmtId="0" fontId="17" fillId="2" borderId="96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13" borderId="23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 wrapText="1"/>
    </xf>
    <xf numFmtId="0" fontId="8" fillId="13" borderId="24" xfId="0" applyFont="1" applyFill="1" applyBorder="1" applyAlignment="1">
      <alignment horizontal="center" vertical="center" wrapText="1"/>
    </xf>
    <xf numFmtId="0" fontId="1" fillId="14" borderId="74" xfId="0" applyFont="1" applyFill="1" applyBorder="1" applyAlignment="1">
      <alignment horizontal="center"/>
    </xf>
    <xf numFmtId="0" fontId="1" fillId="14" borderId="75" xfId="0" applyFont="1" applyFill="1" applyBorder="1" applyAlignment="1">
      <alignment horizontal="center"/>
    </xf>
    <xf numFmtId="0" fontId="1" fillId="14" borderId="76" xfId="0" applyFont="1" applyFill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15" fillId="7" borderId="107" xfId="0" applyFont="1" applyFill="1" applyBorder="1" applyAlignment="1">
      <alignment horizontal="left" vertical="center" wrapText="1"/>
    </xf>
    <xf numFmtId="3" fontId="4" fillId="8" borderId="126" xfId="0" applyNumberFormat="1" applyFont="1" applyFill="1" applyBorder="1" applyAlignment="1" applyProtection="1">
      <alignment horizontal="center" vertical="center" wrapText="1"/>
      <protection locked="0"/>
    </xf>
    <xf numFmtId="3" fontId="4" fillId="8" borderId="12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/>
    </xf>
    <xf numFmtId="0" fontId="21" fillId="7" borderId="34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1" fontId="4" fillId="8" borderId="37" xfId="0" applyNumberFormat="1" applyFont="1" applyFill="1" applyBorder="1" applyAlignment="1" applyProtection="1">
      <alignment horizontal="left" vertical="center" wrapText="1"/>
      <protection locked="0"/>
    </xf>
    <xf numFmtId="1" fontId="4" fillId="8" borderId="38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8" fillId="4" borderId="6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26" fillId="4" borderId="74" xfId="0" applyFont="1" applyFill="1" applyBorder="1" applyAlignment="1">
      <alignment horizontal="center"/>
    </xf>
    <xf numFmtId="0" fontId="26" fillId="4" borderId="29" xfId="0" applyFont="1" applyFill="1" applyBorder="1" applyAlignment="1">
      <alignment horizontal="center"/>
    </xf>
    <xf numFmtId="0" fontId="17" fillId="2" borderId="107" xfId="0" applyFont="1" applyFill="1" applyBorder="1" applyAlignment="1">
      <alignment horizontal="center" vertical="center" wrapText="1"/>
    </xf>
    <xf numFmtId="0" fontId="55" fillId="2" borderId="107" xfId="0" applyFont="1" applyFill="1" applyBorder="1" applyAlignment="1">
      <alignment horizontal="center" vertical="center" wrapText="1"/>
    </xf>
    <xf numFmtId="0" fontId="55" fillId="2" borderId="115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/>
    </xf>
    <xf numFmtId="0" fontId="9" fillId="3" borderId="54" xfId="0" applyFont="1" applyFill="1" applyBorder="1" applyAlignment="1">
      <alignment horizontal="center"/>
    </xf>
    <xf numFmtId="0" fontId="9" fillId="3" borderId="55" xfId="0" applyFont="1" applyFill="1" applyBorder="1" applyAlignment="1">
      <alignment horizontal="center"/>
    </xf>
    <xf numFmtId="1" fontId="4" fillId="8" borderId="88" xfId="0" applyNumberFormat="1" applyFont="1" applyFill="1" applyBorder="1" applyAlignment="1" applyProtection="1">
      <alignment horizontal="left" vertical="center"/>
      <protection locked="0"/>
    </xf>
    <xf numFmtId="1" fontId="4" fillId="8" borderId="89" xfId="0" applyNumberFormat="1" applyFont="1" applyFill="1" applyBorder="1" applyAlignment="1" applyProtection="1">
      <alignment horizontal="left" vertical="center"/>
      <protection locked="0"/>
    </xf>
    <xf numFmtId="1" fontId="4" fillId="8" borderId="37" xfId="0" applyNumberFormat="1" applyFont="1" applyFill="1" applyBorder="1" applyAlignment="1" applyProtection="1">
      <alignment horizontal="left" vertical="center"/>
      <protection locked="0"/>
    </xf>
    <xf numFmtId="1" fontId="4" fillId="8" borderId="38" xfId="0" applyNumberFormat="1" applyFont="1" applyFill="1" applyBorder="1" applyAlignment="1" applyProtection="1">
      <alignment horizontal="left" vertical="center"/>
      <protection locked="0"/>
    </xf>
    <xf numFmtId="1" fontId="4" fillId="8" borderId="86" xfId="0" applyNumberFormat="1" applyFont="1" applyFill="1" applyBorder="1" applyAlignment="1" applyProtection="1">
      <alignment horizontal="left" vertical="center"/>
      <protection locked="0"/>
    </xf>
    <xf numFmtId="1" fontId="4" fillId="8" borderId="87" xfId="0" applyNumberFormat="1" applyFont="1" applyFill="1" applyBorder="1" applyAlignment="1" applyProtection="1">
      <alignment horizontal="left" vertical="center"/>
      <protection locked="0"/>
    </xf>
    <xf numFmtId="0" fontId="7" fillId="3" borderId="5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15" fillId="11" borderId="32" xfId="0" applyFont="1" applyFill="1" applyBorder="1" applyAlignment="1">
      <alignment horizontal="center" vertical="center" wrapText="1"/>
    </xf>
    <xf numFmtId="0" fontId="17" fillId="11" borderId="32" xfId="0" applyFont="1" applyFill="1" applyBorder="1" applyAlignment="1">
      <alignment horizontal="center" vertical="center" wrapText="1"/>
    </xf>
    <xf numFmtId="0" fontId="17" fillId="11" borderId="73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37" fillId="15" borderId="0" xfId="0" applyFont="1" applyFill="1" applyAlignment="1">
      <alignment horizontal="left"/>
    </xf>
    <xf numFmtId="3" fontId="4" fillId="8" borderId="127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23" xfId="0" applyFont="1" applyFill="1" applyBorder="1" applyAlignment="1">
      <alignment horizontal="left"/>
    </xf>
    <xf numFmtId="0" fontId="28" fillId="2" borderId="18" xfId="0" applyFont="1" applyFill="1" applyBorder="1" applyAlignment="1">
      <alignment horizontal="left"/>
    </xf>
    <xf numFmtId="164" fontId="4" fillId="4" borderId="31" xfId="0" applyNumberFormat="1" applyFont="1" applyFill="1" applyBorder="1" applyAlignment="1">
      <alignment horizontal="center" vertical="center"/>
    </xf>
    <xf numFmtId="164" fontId="4" fillId="4" borderId="32" xfId="0" applyNumberFormat="1" applyFont="1" applyFill="1" applyBorder="1" applyAlignment="1">
      <alignment horizontal="center" vertical="center"/>
    </xf>
    <xf numFmtId="164" fontId="4" fillId="4" borderId="58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35" xfId="0" applyNumberFormat="1" applyFont="1" applyFill="1" applyBorder="1" applyAlignment="1">
      <alignment horizontal="center" vertical="center"/>
    </xf>
    <xf numFmtId="164" fontId="4" fillId="4" borderId="59" xfId="0" applyNumberFormat="1" applyFont="1" applyFill="1" applyBorder="1" applyAlignment="1">
      <alignment horizontal="center" vertical="center"/>
    </xf>
    <xf numFmtId="3" fontId="4" fillId="8" borderId="125" xfId="0" applyNumberFormat="1" applyFont="1" applyFill="1" applyBorder="1" applyAlignment="1" applyProtection="1">
      <alignment horizontal="center" vertical="center" wrapText="1"/>
      <protection locked="0"/>
    </xf>
    <xf numFmtId="3" fontId="4" fillId="8" borderId="72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>
      <alignment horizontal="left"/>
    </xf>
    <xf numFmtId="0" fontId="4" fillId="15" borderId="74" xfId="0" applyFont="1" applyFill="1" applyBorder="1" applyAlignment="1">
      <alignment horizontal="center"/>
    </xf>
    <xf numFmtId="0" fontId="4" fillId="15" borderId="75" xfId="0" applyFont="1" applyFill="1" applyBorder="1" applyAlignment="1">
      <alignment horizontal="center"/>
    </xf>
    <xf numFmtId="0" fontId="40" fillId="2" borderId="0" xfId="1" applyFont="1" applyFill="1" applyAlignment="1">
      <alignment horizontal="center" wrapText="1"/>
    </xf>
    <xf numFmtId="0" fontId="48" fillId="2" borderId="0" xfId="1" applyFont="1" applyFill="1" applyAlignment="1">
      <alignment horizontal="center" wrapText="1"/>
    </xf>
    <xf numFmtId="0" fontId="48" fillId="2" borderId="54" xfId="1" applyFont="1" applyFill="1" applyBorder="1" applyAlignment="1">
      <alignment horizontal="center" wrapText="1"/>
    </xf>
    <xf numFmtId="0" fontId="8" fillId="4" borderId="60" xfId="0" applyFont="1" applyFill="1" applyBorder="1" applyAlignment="1">
      <alignment horizontal="center"/>
    </xf>
    <xf numFmtId="0" fontId="8" fillId="4" borderId="66" xfId="0" applyFont="1" applyFill="1" applyBorder="1" applyAlignment="1">
      <alignment horizontal="center"/>
    </xf>
    <xf numFmtId="0" fontId="20" fillId="7" borderId="31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/>
    </xf>
    <xf numFmtId="0" fontId="8" fillId="3" borderId="41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13" fillId="11" borderId="6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top" wrapText="1"/>
    </xf>
    <xf numFmtId="0" fontId="12" fillId="11" borderId="9" xfId="0" applyFont="1" applyFill="1" applyBorder="1" applyAlignment="1">
      <alignment horizontal="center" vertical="top" wrapText="1"/>
    </xf>
    <xf numFmtId="0" fontId="12" fillId="11" borderId="0" xfId="0" applyFont="1" applyFill="1" applyAlignment="1">
      <alignment horizontal="center" vertical="top" wrapText="1"/>
    </xf>
    <xf numFmtId="1" fontId="4" fillId="8" borderId="43" xfId="0" applyNumberFormat="1" applyFont="1" applyFill="1" applyBorder="1" applyAlignment="1" applyProtection="1">
      <alignment horizontal="left" vertical="center"/>
      <protection locked="0"/>
    </xf>
    <xf numFmtId="1" fontId="4" fillId="8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13" fillId="6" borderId="80" xfId="0" applyFont="1" applyFill="1" applyBorder="1" applyAlignment="1">
      <alignment horizontal="center" wrapText="1"/>
    </xf>
    <xf numFmtId="0" fontId="13" fillId="6" borderId="97" xfId="0" applyFont="1" applyFill="1" applyBorder="1" applyAlignment="1">
      <alignment horizontal="center" wrapText="1"/>
    </xf>
    <xf numFmtId="0" fontId="0" fillId="0" borderId="97" xfId="0" applyBorder="1" applyAlignment="1">
      <alignment horizontal="center" wrapText="1"/>
    </xf>
    <xf numFmtId="0" fontId="0" fillId="0" borderId="98" xfId="0" applyBorder="1" applyAlignment="1">
      <alignment horizontal="center" wrapText="1"/>
    </xf>
    <xf numFmtId="0" fontId="20" fillId="7" borderId="35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1" fontId="4" fillId="10" borderId="13" xfId="0" applyNumberFormat="1" applyFont="1" applyFill="1" applyBorder="1" applyAlignment="1">
      <alignment vertical="center"/>
    </xf>
    <xf numFmtId="1" fontId="4" fillId="10" borderId="17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4" fillId="0" borderId="0" xfId="0" applyFont="1"/>
    <xf numFmtId="1" fontId="4" fillId="10" borderId="35" xfId="0" applyNumberFormat="1" applyFont="1" applyFill="1" applyBorder="1" applyAlignment="1">
      <alignment horizontal="left" vertical="center"/>
    </xf>
    <xf numFmtId="1" fontId="4" fillId="10" borderId="0" xfId="0" applyNumberFormat="1" applyFont="1" applyFill="1" applyAlignment="1">
      <alignment horizontal="left" vertical="center"/>
    </xf>
    <xf numFmtId="0" fontId="4" fillId="10" borderId="0" xfId="0" applyFont="1" applyFill="1" applyAlignment="1">
      <alignment horizontal="left" vertical="center" readingOrder="1"/>
    </xf>
    <xf numFmtId="0" fontId="4" fillId="10" borderId="35" xfId="0" applyFont="1" applyFill="1" applyBorder="1" applyAlignment="1">
      <alignment horizontal="left" vertical="center" readingOrder="1"/>
    </xf>
    <xf numFmtId="0" fontId="4" fillId="10" borderId="2" xfId="0" applyFont="1" applyFill="1" applyBorder="1" applyAlignment="1">
      <alignment horizontal="left" vertical="center" readingOrder="1"/>
    </xf>
    <xf numFmtId="0" fontId="15" fillId="7" borderId="35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1" fontId="4" fillId="10" borderId="11" xfId="0" applyNumberFormat="1" applyFont="1" applyFill="1" applyBorder="1" applyAlignment="1">
      <alignment horizontal="left" vertical="center"/>
    </xf>
    <xf numFmtId="1" fontId="4" fillId="10" borderId="9" xfId="0" applyNumberFormat="1" applyFont="1" applyFill="1" applyBorder="1" applyAlignment="1">
      <alignment horizontal="left" vertical="center"/>
    </xf>
    <xf numFmtId="1" fontId="4" fillId="10" borderId="10" xfId="0" applyNumberFormat="1" applyFont="1" applyFill="1" applyBorder="1" applyAlignment="1">
      <alignment horizontal="left" vertical="center"/>
    </xf>
    <xf numFmtId="1" fontId="4" fillId="10" borderId="11" xfId="0" applyNumberFormat="1" applyFont="1" applyFill="1" applyBorder="1" applyAlignment="1">
      <alignment vertical="center"/>
    </xf>
    <xf numFmtId="1" fontId="4" fillId="10" borderId="9" xfId="0" applyNumberFormat="1" applyFont="1" applyFill="1" applyBorder="1" applyAlignment="1">
      <alignment vertical="center"/>
    </xf>
    <xf numFmtId="0" fontId="15" fillId="11" borderId="0" xfId="0" applyFont="1" applyFill="1" applyAlignment="1">
      <alignment horizontal="center" vertical="top" wrapText="1"/>
    </xf>
    <xf numFmtId="0" fontId="24" fillId="7" borderId="9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1" fontId="4" fillId="8" borderId="37" xfId="0" applyNumberFormat="1" applyFont="1" applyFill="1" applyBorder="1" applyAlignment="1" applyProtection="1">
      <alignment vertical="center" wrapText="1"/>
      <protection locked="0"/>
    </xf>
    <xf numFmtId="1" fontId="4" fillId="8" borderId="38" xfId="0" applyNumberFormat="1" applyFont="1" applyFill="1" applyBorder="1" applyAlignment="1" applyProtection="1">
      <alignment vertical="center" wrapText="1"/>
      <protection locked="0"/>
    </xf>
    <xf numFmtId="0" fontId="1" fillId="2" borderId="107" xfId="0" applyFont="1" applyFill="1" applyBorder="1" applyAlignment="1">
      <alignment horizontal="center" vertical="center" wrapText="1"/>
    </xf>
    <xf numFmtId="0" fontId="28" fillId="2" borderId="107" xfId="0" applyFont="1" applyFill="1" applyBorder="1" applyAlignment="1">
      <alignment horizontal="center" vertical="center" wrapText="1"/>
    </xf>
    <xf numFmtId="0" fontId="28" fillId="2" borderId="115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16" fillId="7" borderId="35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1" fontId="4" fillId="4" borderId="43" xfId="0" applyNumberFormat="1" applyFont="1" applyFill="1" applyBorder="1" applyAlignment="1">
      <alignment horizontal="left" vertical="center"/>
    </xf>
    <xf numFmtId="1" fontId="4" fillId="4" borderId="39" xfId="0" applyNumberFormat="1" applyFont="1" applyFill="1" applyBorder="1" applyAlignment="1">
      <alignment horizontal="left" vertical="center"/>
    </xf>
    <xf numFmtId="0" fontId="0" fillId="4" borderId="39" xfId="0" applyFill="1" applyBorder="1" applyAlignment="1">
      <alignment horizontal="left" vertical="center"/>
    </xf>
    <xf numFmtId="0" fontId="0" fillId="4" borderId="38" xfId="0" applyFill="1" applyBorder="1" applyAlignment="1">
      <alignment horizontal="left" vertical="center"/>
    </xf>
    <xf numFmtId="0" fontId="20" fillId="11" borderId="9" xfId="0" applyFont="1" applyFill="1" applyBorder="1" applyAlignment="1">
      <alignment horizontal="center" vertical="top" wrapText="1"/>
    </xf>
    <xf numFmtId="0" fontId="20" fillId="11" borderId="0" xfId="0" applyFont="1" applyFill="1" applyAlignment="1">
      <alignment horizontal="center" vertical="top" wrapText="1"/>
    </xf>
    <xf numFmtId="0" fontId="9" fillId="3" borderId="46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3" borderId="47" xfId="0" applyFont="1" applyFill="1" applyBorder="1" applyAlignment="1">
      <alignment horizontal="center"/>
    </xf>
    <xf numFmtId="1" fontId="4" fillId="8" borderId="37" xfId="0" applyNumberFormat="1" applyFont="1" applyFill="1" applyBorder="1" applyAlignment="1" applyProtection="1">
      <alignment vertical="center"/>
      <protection locked="0"/>
    </xf>
    <xf numFmtId="1" fontId="4" fillId="8" borderId="38" xfId="0" applyNumberFormat="1" applyFont="1" applyFill="1" applyBorder="1" applyAlignment="1" applyProtection="1">
      <alignment vertical="center"/>
      <protection locked="0"/>
    </xf>
    <xf numFmtId="0" fontId="40" fillId="2" borderId="54" xfId="1" applyFont="1" applyFill="1" applyBorder="1" applyAlignment="1">
      <alignment horizontal="center" wrapText="1"/>
    </xf>
    <xf numFmtId="0" fontId="24" fillId="7" borderId="147" xfId="0" applyFont="1" applyFill="1" applyBorder="1" applyAlignment="1">
      <alignment horizontal="center" vertical="center" wrapText="1"/>
    </xf>
    <xf numFmtId="0" fontId="24" fillId="7" borderId="148" xfId="0" applyFont="1" applyFill="1" applyBorder="1" applyAlignment="1">
      <alignment horizontal="center" vertical="center" wrapText="1"/>
    </xf>
    <xf numFmtId="0" fontId="24" fillId="7" borderId="52" xfId="0" applyFont="1" applyFill="1" applyBorder="1" applyAlignment="1">
      <alignment horizontal="center" vertical="center" wrapText="1"/>
    </xf>
    <xf numFmtId="0" fontId="24" fillId="7" borderId="107" xfId="0" applyFont="1" applyFill="1" applyBorder="1" applyAlignment="1">
      <alignment horizontal="center" vertical="center" wrapText="1"/>
    </xf>
    <xf numFmtId="0" fontId="24" fillId="7" borderId="53" xfId="0" applyFont="1" applyFill="1" applyBorder="1" applyAlignment="1">
      <alignment horizontal="center" vertical="center" wrapText="1"/>
    </xf>
    <xf numFmtId="0" fontId="24" fillId="7" borderId="149" xfId="0" applyFont="1" applyFill="1" applyBorder="1" applyAlignment="1">
      <alignment horizontal="center" vertical="center" wrapText="1"/>
    </xf>
    <xf numFmtId="0" fontId="20" fillId="11" borderId="22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wrapText="1"/>
    </xf>
    <xf numFmtId="0" fontId="40" fillId="11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99" xfId="0" applyFont="1" applyBorder="1" applyAlignment="1">
      <alignment horizontal="center" vertical="center" wrapText="1"/>
    </xf>
    <xf numFmtId="0" fontId="40" fillId="2" borderId="0" xfId="0" applyFont="1" applyFill="1" applyAlignment="1">
      <alignment horizontal="center" wrapText="1"/>
    </xf>
    <xf numFmtId="0" fontId="21" fillId="7" borderId="12" xfId="0" applyFont="1" applyFill="1" applyBorder="1" applyAlignment="1">
      <alignment horizontal="center" vertical="center" wrapText="1"/>
    </xf>
    <xf numFmtId="0" fontId="41" fillId="11" borderId="9" xfId="0" applyFont="1" applyFill="1" applyBorder="1" applyAlignment="1">
      <alignment horizontal="center" vertical="top" wrapText="1"/>
    </xf>
    <xf numFmtId="0" fontId="41" fillId="11" borderId="0" xfId="0" applyFont="1" applyFill="1" applyAlignment="1">
      <alignment horizontal="center" vertical="top" wrapText="1"/>
    </xf>
    <xf numFmtId="0" fontId="62" fillId="11" borderId="9" xfId="0" applyFont="1" applyFill="1" applyBorder="1" applyAlignment="1">
      <alignment horizontal="center" vertical="top" wrapText="1"/>
    </xf>
    <xf numFmtId="0" fontId="62" fillId="11" borderId="0" xfId="0" applyFont="1" applyFill="1" applyAlignment="1">
      <alignment horizontal="center" vertical="top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8" fillId="4" borderId="68" xfId="0" applyFont="1" applyFill="1" applyBorder="1" applyAlignment="1">
      <alignment horizontal="center"/>
    </xf>
    <xf numFmtId="0" fontId="26" fillId="4" borderId="27" xfId="0" applyFont="1" applyFill="1" applyBorder="1" applyAlignment="1">
      <alignment horizontal="center"/>
    </xf>
    <xf numFmtId="0" fontId="5" fillId="2" borderId="107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/>
    </xf>
    <xf numFmtId="0" fontId="23" fillId="4" borderId="23" xfId="0" applyFont="1" applyFill="1" applyBorder="1" applyAlignment="1">
      <alignment horizontal="left" vertical="center" wrapText="1"/>
    </xf>
    <xf numFmtId="0" fontId="23" fillId="4" borderId="18" xfId="0" applyFont="1" applyFill="1" applyBorder="1" applyAlignment="1">
      <alignment horizontal="left" vertical="center" wrapText="1"/>
    </xf>
    <xf numFmtId="0" fontId="23" fillId="4" borderId="24" xfId="0" applyFont="1" applyFill="1" applyBorder="1" applyAlignment="1">
      <alignment horizontal="left" vertical="center" wrapText="1"/>
    </xf>
    <xf numFmtId="0" fontId="23" fillId="4" borderId="101" xfId="0" applyFont="1" applyFill="1" applyBorder="1" applyAlignment="1">
      <alignment horizontal="left" vertical="center" wrapText="1"/>
    </xf>
    <xf numFmtId="0" fontId="23" fillId="4" borderId="17" xfId="0" applyFont="1" applyFill="1" applyBorder="1" applyAlignment="1">
      <alignment horizontal="left" vertical="center" wrapText="1"/>
    </xf>
    <xf numFmtId="0" fontId="23" fillId="4" borderId="102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12" fillId="4" borderId="27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/>
    </xf>
    <xf numFmtId="0" fontId="17" fillId="2" borderId="115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1" fontId="4" fillId="8" borderId="64" xfId="0" applyNumberFormat="1" applyFont="1" applyFill="1" applyBorder="1" applyAlignment="1" applyProtection="1">
      <alignment horizontal="left" vertical="center"/>
      <protection locked="0"/>
    </xf>
    <xf numFmtId="1" fontId="4" fillId="8" borderId="65" xfId="0" applyNumberFormat="1" applyFont="1" applyFill="1" applyBorder="1" applyAlignment="1" applyProtection="1">
      <alignment horizontal="left" vertical="center"/>
      <protection locked="0"/>
    </xf>
    <xf numFmtId="0" fontId="4" fillId="3" borderId="60" xfId="0" applyFont="1" applyFill="1" applyBorder="1" applyAlignment="1">
      <alignment horizontal="center"/>
    </xf>
    <xf numFmtId="0" fontId="4" fillId="3" borderId="66" xfId="0" applyFont="1" applyFill="1" applyBorder="1" applyAlignment="1">
      <alignment horizontal="center"/>
    </xf>
    <xf numFmtId="0" fontId="4" fillId="3" borderId="67" xfId="0" applyFont="1" applyFill="1" applyBorder="1" applyAlignment="1">
      <alignment horizontal="center"/>
    </xf>
    <xf numFmtId="0" fontId="8" fillId="4" borderId="67" xfId="0" applyFont="1" applyFill="1" applyBorder="1" applyAlignment="1">
      <alignment horizontal="center"/>
    </xf>
    <xf numFmtId="0" fontId="37" fillId="9" borderId="0" xfId="0" applyFont="1" applyFill="1" applyAlignment="1">
      <alignment horizontal="left"/>
    </xf>
    <xf numFmtId="0" fontId="19" fillId="9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3" borderId="6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8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44" fillId="19" borderId="0" xfId="0" applyFont="1" applyFill="1" applyAlignment="1">
      <alignment horizontal="center" vertical="top" wrapText="1"/>
    </xf>
    <xf numFmtId="0" fontId="20" fillId="11" borderId="0" xfId="0" applyFont="1" applyFill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68" xfId="0" applyFont="1" applyFill="1" applyBorder="1" applyAlignment="1">
      <alignment horizontal="center"/>
    </xf>
    <xf numFmtId="0" fontId="8" fillId="3" borderId="69" xfId="0" applyFont="1" applyFill="1" applyBorder="1" applyAlignment="1">
      <alignment horizontal="center"/>
    </xf>
    <xf numFmtId="0" fontId="8" fillId="3" borderId="70" xfId="0" applyFont="1" applyFill="1" applyBorder="1" applyAlignment="1">
      <alignment horizontal="center"/>
    </xf>
    <xf numFmtId="0" fontId="8" fillId="3" borderId="7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left"/>
    </xf>
    <xf numFmtId="0" fontId="4" fillId="9" borderId="22" xfId="0" applyFont="1" applyFill="1" applyBorder="1" applyAlignment="1">
      <alignment horizontal="center"/>
    </xf>
    <xf numFmtId="0" fontId="4" fillId="9" borderId="25" xfId="0" applyFont="1" applyFill="1" applyBorder="1" applyAlignment="1">
      <alignment horizontal="center"/>
    </xf>
    <xf numFmtId="0" fontId="26" fillId="4" borderId="75" xfId="0" applyFont="1" applyFill="1" applyBorder="1" applyAlignment="1">
      <alignment horizontal="center"/>
    </xf>
    <xf numFmtId="0" fontId="47" fillId="9" borderId="29" xfId="1" applyFont="1" applyFill="1" applyBorder="1" applyAlignment="1">
      <alignment horizontal="center" vertical="top"/>
    </xf>
    <xf numFmtId="0" fontId="20" fillId="7" borderId="11" xfId="0" applyFont="1" applyFill="1" applyBorder="1" applyAlignment="1">
      <alignment horizontal="center" vertical="center" wrapText="1"/>
    </xf>
    <xf numFmtId="1" fontId="4" fillId="8" borderId="64" xfId="0" applyNumberFormat="1" applyFont="1" applyFill="1" applyBorder="1" applyAlignment="1" applyProtection="1">
      <alignment horizontal="left" vertical="center" wrapText="1"/>
      <protection locked="0"/>
    </xf>
    <xf numFmtId="1" fontId="4" fillId="8" borderId="65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2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2" xfId="0" applyFont="1" applyFill="1" applyBorder="1" applyAlignment="1">
      <alignment horizontal="center" vertical="center"/>
    </xf>
    <xf numFmtId="0" fontId="8" fillId="3" borderId="93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3" borderId="94" xfId="0" applyFont="1" applyFill="1" applyBorder="1" applyAlignment="1">
      <alignment horizontal="center" vertical="center"/>
    </xf>
    <xf numFmtId="0" fontId="4" fillId="9" borderId="74" xfId="0" applyFont="1" applyFill="1" applyBorder="1" applyAlignment="1">
      <alignment horizontal="center"/>
    </xf>
    <xf numFmtId="0" fontId="4" fillId="9" borderId="75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40" fillId="11" borderId="0" xfId="0" applyFont="1" applyFill="1" applyAlignment="1">
      <alignment horizontal="center" vertical="center" wrapText="1"/>
    </xf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58" fillId="7" borderId="147" xfId="0" applyFont="1" applyFill="1" applyBorder="1" applyAlignment="1">
      <alignment horizontal="center" vertical="center" wrapText="1"/>
    </xf>
    <xf numFmtId="0" fontId="58" fillId="7" borderId="148" xfId="0" applyFont="1" applyFill="1" applyBorder="1" applyAlignment="1">
      <alignment horizontal="center" vertical="center" wrapText="1"/>
    </xf>
    <xf numFmtId="0" fontId="58" fillId="7" borderId="52" xfId="0" applyFont="1" applyFill="1" applyBorder="1" applyAlignment="1">
      <alignment horizontal="center" vertical="center" wrapText="1"/>
    </xf>
    <xf numFmtId="0" fontId="58" fillId="7" borderId="107" xfId="0" applyFont="1" applyFill="1" applyBorder="1" applyAlignment="1">
      <alignment horizontal="center" vertical="center" wrapText="1"/>
    </xf>
    <xf numFmtId="0" fontId="58" fillId="7" borderId="53" xfId="0" applyFont="1" applyFill="1" applyBorder="1" applyAlignment="1">
      <alignment horizontal="center" vertical="center" wrapText="1"/>
    </xf>
    <xf numFmtId="0" fontId="58" fillId="7" borderId="149" xfId="0" applyFont="1" applyFill="1" applyBorder="1" applyAlignment="1">
      <alignment horizontal="center" vertical="center" wrapText="1"/>
    </xf>
    <xf numFmtId="0" fontId="22" fillId="11" borderId="22" xfId="0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23" fillId="11" borderId="0" xfId="0" applyFont="1" applyFill="1" applyAlignment="1">
      <alignment horizontal="center" vertical="center" wrapText="1"/>
    </xf>
    <xf numFmtId="0" fontId="23" fillId="11" borderId="22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9" fillId="3" borderId="61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68" xfId="0" applyFont="1" applyFill="1" applyBorder="1" applyAlignment="1">
      <alignment horizontal="center"/>
    </xf>
    <xf numFmtId="0" fontId="9" fillId="3" borderId="69" xfId="0" applyFont="1" applyFill="1" applyBorder="1" applyAlignment="1">
      <alignment horizontal="center"/>
    </xf>
    <xf numFmtId="0" fontId="9" fillId="3" borderId="70" xfId="0" applyFont="1" applyFill="1" applyBorder="1" applyAlignment="1">
      <alignment horizontal="center"/>
    </xf>
    <xf numFmtId="0" fontId="9" fillId="3" borderId="71" xfId="0" applyFont="1" applyFill="1" applyBorder="1" applyAlignment="1">
      <alignment horizontal="center"/>
    </xf>
    <xf numFmtId="0" fontId="9" fillId="3" borderId="60" xfId="0" applyFont="1" applyFill="1" applyBorder="1" applyAlignment="1">
      <alignment horizontal="center"/>
    </xf>
    <xf numFmtId="0" fontId="9" fillId="3" borderId="66" xfId="0" applyFont="1" applyFill="1" applyBorder="1" applyAlignment="1">
      <alignment horizontal="center"/>
    </xf>
    <xf numFmtId="0" fontId="9" fillId="3" borderId="67" xfId="0" applyFont="1" applyFill="1" applyBorder="1" applyAlignment="1">
      <alignment horizontal="center"/>
    </xf>
    <xf numFmtId="0" fontId="7" fillId="3" borderId="6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8" xfId="0" applyFont="1" applyFill="1" applyBorder="1" applyAlignment="1">
      <alignment horizontal="center"/>
    </xf>
    <xf numFmtId="0" fontId="16" fillId="11" borderId="0" xfId="0" applyFont="1" applyFill="1" applyAlignment="1">
      <alignment horizontal="left" vertical="center" wrapText="1"/>
    </xf>
    <xf numFmtId="0" fontId="49" fillId="9" borderId="29" xfId="1" applyFont="1" applyFill="1" applyBorder="1" applyAlignment="1">
      <alignment horizontal="center" vertical="top"/>
    </xf>
    <xf numFmtId="0" fontId="23" fillId="7" borderId="3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7" fillId="3" borderId="60" xfId="0" applyFont="1" applyFill="1" applyBorder="1" applyAlignment="1">
      <alignment horizontal="center"/>
    </xf>
    <xf numFmtId="0" fontId="7" fillId="3" borderId="66" xfId="0" applyFont="1" applyFill="1" applyBorder="1" applyAlignment="1">
      <alignment horizontal="center"/>
    </xf>
    <xf numFmtId="0" fontId="7" fillId="3" borderId="67" xfId="0" applyFont="1" applyFill="1" applyBorder="1" applyAlignment="1">
      <alignment horizontal="center"/>
    </xf>
    <xf numFmtId="0" fontId="53" fillId="9" borderId="29" xfId="1" applyFont="1" applyFill="1" applyBorder="1" applyAlignment="1">
      <alignment horizontal="center" vertical="top"/>
    </xf>
    <xf numFmtId="0" fontId="57" fillId="19" borderId="0" xfId="0" applyFont="1" applyFill="1" applyAlignment="1">
      <alignment horizontal="center" vertical="top" wrapText="1"/>
    </xf>
    <xf numFmtId="0" fontId="40" fillId="11" borderId="0" xfId="0" applyFont="1" applyFill="1" applyAlignment="1">
      <alignment horizontal="center" wrapText="1"/>
    </xf>
    <xf numFmtId="0" fontId="36" fillId="8" borderId="0" xfId="0" applyFont="1" applyFill="1" applyAlignment="1">
      <alignment horizontal="center" vertical="center" wrapText="1"/>
    </xf>
    <xf numFmtId="0" fontId="35" fillId="8" borderId="0" xfId="0" applyFont="1" applyFill="1" applyAlignment="1">
      <alignment horizontal="center"/>
    </xf>
    <xf numFmtId="0" fontId="48" fillId="2" borderId="0" xfId="1" applyFont="1" applyFill="1" applyAlignment="1">
      <alignment horizontal="left" vertical="center"/>
    </xf>
    <xf numFmtId="0" fontId="4" fillId="20" borderId="75" xfId="0" applyFont="1" applyFill="1" applyBorder="1" applyAlignment="1">
      <alignment horizontal="center"/>
    </xf>
    <xf numFmtId="0" fontId="4" fillId="20" borderId="74" xfId="0" applyFont="1" applyFill="1" applyBorder="1" applyAlignment="1">
      <alignment horizontal="center"/>
    </xf>
    <xf numFmtId="1" fontId="4" fillId="21" borderId="150" xfId="0" applyNumberFormat="1" applyFont="1" applyFill="1" applyBorder="1" applyAlignment="1" applyProtection="1">
      <alignment horizontal="center" vertical="center"/>
      <protection locked="0"/>
    </xf>
    <xf numFmtId="0" fontId="9" fillId="8" borderId="44" xfId="0" applyFont="1" applyFill="1" applyBorder="1" applyAlignment="1">
      <alignment horizontal="center"/>
    </xf>
    <xf numFmtId="1" fontId="7" fillId="8" borderId="151" xfId="0" applyNumberFormat="1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1" fontId="4" fillId="21" borderId="152" xfId="0" applyNumberFormat="1" applyFont="1" applyFill="1" applyBorder="1" applyAlignment="1" applyProtection="1">
      <alignment horizontal="center" vertical="center"/>
      <protection locked="0"/>
    </xf>
    <xf numFmtId="0" fontId="0" fillId="21" borderId="152" xfId="0" applyFill="1" applyBorder="1" applyAlignment="1" applyProtection="1">
      <alignment horizontal="left" vertical="top" wrapText="1"/>
      <protection locked="0"/>
    </xf>
    <xf numFmtId="1" fontId="4" fillId="21" borderId="152" xfId="0" applyNumberFormat="1" applyFont="1" applyFill="1" applyBorder="1" applyAlignment="1" applyProtection="1">
      <alignment horizontal="left" vertical="top" wrapText="1"/>
      <protection locked="0"/>
    </xf>
    <xf numFmtId="0" fontId="13" fillId="6" borderId="153" xfId="0" applyFont="1" applyFill="1" applyBorder="1" applyAlignment="1">
      <alignment horizontal="center" wrapText="1"/>
    </xf>
    <xf numFmtId="0" fontId="0" fillId="0" borderId="154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13" fillId="6" borderId="42" xfId="0" applyFont="1" applyFill="1" applyBorder="1" applyAlignment="1">
      <alignment horizontal="center" wrapText="1"/>
    </xf>
    <xf numFmtId="0" fontId="13" fillId="6" borderId="147" xfId="0" applyFont="1" applyFill="1" applyBorder="1" applyAlignment="1">
      <alignment horizontal="center" wrapText="1"/>
    </xf>
    <xf numFmtId="164" fontId="9" fillId="8" borderId="44" xfId="0" applyNumberFormat="1" applyFont="1" applyFill="1" applyBorder="1" applyAlignment="1">
      <alignment horizontal="center"/>
    </xf>
    <xf numFmtId="164" fontId="7" fillId="8" borderId="45" xfId="0" applyNumberFormat="1" applyFont="1" applyFill="1" applyBorder="1" applyAlignment="1">
      <alignment horizontal="center"/>
    </xf>
    <xf numFmtId="1" fontId="4" fillId="21" borderId="155" xfId="0" applyNumberFormat="1" applyFont="1" applyFill="1" applyBorder="1" applyAlignment="1" applyProtection="1">
      <alignment horizontal="center" vertical="center"/>
      <protection locked="0"/>
    </xf>
    <xf numFmtId="164" fontId="4" fillId="21" borderId="150" xfId="0" applyNumberFormat="1" applyFont="1" applyFill="1" applyBorder="1" applyAlignment="1" applyProtection="1">
      <alignment horizontal="center" vertical="center"/>
      <protection locked="0"/>
    </xf>
    <xf numFmtId="1" fontId="4" fillId="21" borderId="150" xfId="0" applyNumberFormat="1" applyFont="1" applyFill="1" applyBorder="1" applyAlignment="1" applyProtection="1">
      <alignment horizontal="left" vertical="top" wrapText="1"/>
      <protection locked="0"/>
    </xf>
    <xf numFmtId="0" fontId="7" fillId="3" borderId="26" xfId="0" applyFont="1" applyFill="1" applyBorder="1"/>
    <xf numFmtId="1" fontId="4" fillId="8" borderId="156" xfId="0" applyNumberFormat="1" applyFont="1" applyFill="1" applyBorder="1" applyAlignment="1">
      <alignment horizontal="center" vertical="center"/>
    </xf>
    <xf numFmtId="164" fontId="4" fillId="21" borderId="33" xfId="0" applyNumberFormat="1" applyFont="1" applyFill="1" applyBorder="1" applyAlignment="1" applyProtection="1">
      <alignment horizontal="center" vertical="center"/>
      <protection locked="0"/>
    </xf>
    <xf numFmtId="1" fontId="4" fillId="21" borderId="157" xfId="0" applyNumberFormat="1" applyFont="1" applyFill="1" applyBorder="1" applyAlignment="1" applyProtection="1">
      <alignment horizontal="left" vertical="top" wrapText="1"/>
      <protection locked="0"/>
    </xf>
    <xf numFmtId="1" fontId="4" fillId="21" borderId="158" xfId="0" applyNumberFormat="1" applyFont="1" applyFill="1" applyBorder="1" applyAlignment="1" applyProtection="1">
      <alignment horizontal="left" vertical="top" wrapText="1"/>
      <protection locked="0"/>
    </xf>
    <xf numFmtId="0" fontId="7" fillId="3" borderId="52" xfId="0" applyFont="1" applyFill="1" applyBorder="1"/>
    <xf numFmtId="0" fontId="7" fillId="3" borderId="22" xfId="0" applyFont="1" applyFill="1" applyBorder="1"/>
    <xf numFmtId="0" fontId="7" fillId="3" borderId="52" xfId="0" applyFont="1" applyFill="1" applyBorder="1" applyAlignment="1">
      <alignment wrapText="1"/>
    </xf>
    <xf numFmtId="0" fontId="12" fillId="7" borderId="32" xfId="0" applyFont="1" applyFill="1" applyBorder="1" applyAlignment="1">
      <alignment horizontal="center" vertical="top" wrapText="1"/>
    </xf>
    <xf numFmtId="0" fontId="64" fillId="7" borderId="5" xfId="0" applyFont="1" applyFill="1" applyBorder="1" applyAlignment="1">
      <alignment horizontal="center" vertical="top" wrapText="1"/>
    </xf>
    <xf numFmtId="0" fontId="15" fillId="11" borderId="25" xfId="0" applyFont="1" applyFill="1" applyBorder="1" applyAlignment="1">
      <alignment horizontal="center" vertical="center" wrapText="1"/>
    </xf>
    <xf numFmtId="0" fontId="7" fillId="3" borderId="23" xfId="0" applyFont="1" applyFill="1" applyBorder="1"/>
    <xf numFmtId="0" fontId="7" fillId="3" borderId="147" xfId="0" applyFont="1" applyFill="1" applyBorder="1"/>
    <xf numFmtId="0" fontId="12" fillId="7" borderId="31" xfId="0" applyFont="1" applyFill="1" applyBorder="1" applyAlignment="1">
      <alignment horizontal="center" vertical="top" wrapText="1"/>
    </xf>
    <xf numFmtId="0" fontId="64" fillId="7" borderId="1" xfId="0" applyFont="1" applyFill="1" applyBorder="1" applyAlignment="1">
      <alignment horizontal="center" vertical="top" wrapText="1"/>
    </xf>
    <xf numFmtId="0" fontId="8" fillId="0" borderId="18" xfId="0" applyFont="1" applyBorder="1"/>
    <xf numFmtId="0" fontId="8" fillId="0" borderId="18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4" fillId="20" borderId="76" xfId="0" applyFont="1" applyFill="1" applyBorder="1" applyAlignment="1">
      <alignment horizontal="center"/>
    </xf>
    <xf numFmtId="165" fontId="4" fillId="21" borderId="152" xfId="0" applyNumberFormat="1" applyFont="1" applyFill="1" applyBorder="1" applyAlignment="1" applyProtection="1">
      <alignment horizontal="center" vertical="center"/>
      <protection locked="0"/>
    </xf>
    <xf numFmtId="0" fontId="21" fillId="7" borderId="159" xfId="0" applyFont="1" applyFill="1" applyBorder="1" applyAlignment="1">
      <alignment horizontal="center" wrapText="1"/>
    </xf>
    <xf numFmtId="0" fontId="21" fillId="7" borderId="0" xfId="0" applyFont="1" applyFill="1" applyAlignment="1">
      <alignment horizontal="center" wrapText="1"/>
    </xf>
    <xf numFmtId="0" fontId="21" fillId="7" borderId="22" xfId="0" applyFont="1" applyFill="1" applyBorder="1" applyAlignment="1">
      <alignment horizontal="center" wrapText="1"/>
    </xf>
    <xf numFmtId="0" fontId="37" fillId="20" borderId="0" xfId="0" applyFont="1" applyFill="1" applyAlignment="1">
      <alignment horizontal="center"/>
    </xf>
    <xf numFmtId="2" fontId="27" fillId="22" borderId="100" xfId="0" applyNumberFormat="1" applyFont="1" applyFill="1" applyBorder="1" applyAlignment="1">
      <alignment horizontal="center" vertical="center"/>
    </xf>
    <xf numFmtId="0" fontId="26" fillId="22" borderId="29" xfId="0" applyFont="1" applyFill="1" applyBorder="1" applyAlignment="1">
      <alignment horizontal="center"/>
    </xf>
    <xf numFmtId="0" fontId="26" fillId="22" borderId="74" xfId="0" applyFont="1" applyFill="1" applyBorder="1" applyAlignment="1">
      <alignment horizontal="center"/>
    </xf>
    <xf numFmtId="164" fontId="4" fillId="23" borderId="160" xfId="0" applyNumberFormat="1" applyFont="1" applyFill="1" applyBorder="1" applyAlignment="1">
      <alignment horizontal="center" vertical="center"/>
    </xf>
    <xf numFmtId="0" fontId="8" fillId="23" borderId="8" xfId="0" applyFont="1" applyFill="1" applyBorder="1" applyAlignment="1">
      <alignment horizontal="center"/>
    </xf>
    <xf numFmtId="0" fontId="8" fillId="23" borderId="61" xfId="0" applyFont="1" applyFill="1" applyBorder="1" applyAlignment="1">
      <alignment horizontal="center"/>
    </xf>
    <xf numFmtId="164" fontId="4" fillId="23" borderId="161" xfId="0" applyNumberFormat="1" applyFont="1" applyFill="1" applyBorder="1" applyAlignment="1">
      <alignment horizontal="center" vertical="center"/>
    </xf>
    <xf numFmtId="3" fontId="4" fillId="8" borderId="162" xfId="0" applyNumberFormat="1" applyFont="1" applyFill="1" applyBorder="1" applyAlignment="1">
      <alignment horizontal="center" vertical="center"/>
    </xf>
    <xf numFmtId="3" fontId="4" fillId="21" borderId="152" xfId="0" applyNumberFormat="1" applyFont="1" applyFill="1" applyBorder="1" applyAlignment="1">
      <alignment horizontal="center" vertical="center"/>
    </xf>
    <xf numFmtId="164" fontId="4" fillId="23" borderId="163" xfId="0" applyNumberFormat="1" applyFont="1" applyFill="1" applyBorder="1" applyAlignment="1">
      <alignment horizontal="center" vertical="center"/>
    </xf>
    <xf numFmtId="0" fontId="8" fillId="23" borderId="164" xfId="0" applyFont="1" applyFill="1" applyBorder="1" applyAlignment="1">
      <alignment horizontal="center"/>
    </xf>
    <xf numFmtId="0" fontId="8" fillId="23" borderId="60" xfId="0" applyFont="1" applyFill="1" applyBorder="1" applyAlignment="1">
      <alignment horizontal="center"/>
    </xf>
    <xf numFmtId="0" fontId="66" fillId="20" borderId="0" xfId="0" applyFont="1" applyFill="1" applyAlignment="1">
      <alignment horizontal="left"/>
    </xf>
    <xf numFmtId="0" fontId="8" fillId="8" borderId="60" xfId="0" applyFont="1" applyFill="1" applyBorder="1" applyAlignment="1">
      <alignment horizontal="center"/>
    </xf>
    <xf numFmtId="0" fontId="8" fillId="8" borderId="164" xfId="0" applyFont="1" applyFill="1" applyBorder="1" applyAlignment="1">
      <alignment horizontal="center"/>
    </xf>
    <xf numFmtId="164" fontId="4" fillId="8" borderId="163" xfId="0" applyNumberFormat="1" applyFont="1" applyFill="1" applyBorder="1" applyAlignment="1">
      <alignment horizontal="center" vertical="center"/>
    </xf>
    <xf numFmtId="0" fontId="8" fillId="8" borderId="61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164" fontId="4" fillId="8" borderId="161" xfId="0" applyNumberFormat="1" applyFont="1" applyFill="1" applyBorder="1" applyAlignment="1">
      <alignment horizontal="center" vertical="center"/>
    </xf>
    <xf numFmtId="0" fontId="8" fillId="8" borderId="165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164" fontId="4" fillId="8" borderId="166" xfId="0" applyNumberFormat="1" applyFont="1" applyFill="1" applyBorder="1" applyAlignment="1">
      <alignment horizontal="center" vertical="center"/>
    </xf>
    <xf numFmtId="3" fontId="4" fillId="8" borderId="167" xfId="0" applyNumberFormat="1" applyFont="1" applyFill="1" applyBorder="1" applyAlignment="1">
      <alignment horizontal="center" vertical="center"/>
    </xf>
    <xf numFmtId="0" fontId="26" fillId="17" borderId="74" xfId="0" applyFont="1" applyFill="1" applyBorder="1" applyAlignment="1">
      <alignment horizontal="center"/>
    </xf>
    <xf numFmtId="0" fontId="26" fillId="17" borderId="75" xfId="0" applyFont="1" applyFill="1" applyBorder="1" applyAlignment="1">
      <alignment horizontal="center"/>
    </xf>
    <xf numFmtId="0" fontId="26" fillId="17" borderId="168" xfId="0" applyFont="1" applyFill="1" applyBorder="1" applyAlignment="1">
      <alignment horizontal="center"/>
    </xf>
    <xf numFmtId="2" fontId="27" fillId="17" borderId="169" xfId="0" applyNumberFormat="1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 wrapText="1"/>
    </xf>
    <xf numFmtId="1" fontId="4" fillId="21" borderId="170" xfId="0" applyNumberFormat="1" applyFont="1" applyFill="1" applyBorder="1" applyAlignment="1" applyProtection="1">
      <alignment horizontal="left" vertical="top" wrapText="1"/>
      <protection locked="0"/>
    </xf>
    <xf numFmtId="1" fontId="4" fillId="21" borderId="171" xfId="0" applyNumberFormat="1" applyFont="1" applyFill="1" applyBorder="1" applyAlignment="1" applyProtection="1">
      <alignment horizontal="left" vertical="top" wrapText="1"/>
      <protection locked="0"/>
    </xf>
    <xf numFmtId="164" fontId="4" fillId="21" borderId="172" xfId="0" applyNumberFormat="1" applyFont="1" applyFill="1" applyBorder="1" applyAlignment="1" applyProtection="1">
      <alignment horizontal="center" vertical="center"/>
      <protection locked="0"/>
    </xf>
    <xf numFmtId="0" fontId="15" fillId="7" borderId="32" xfId="0" applyFont="1" applyFill="1" applyBorder="1" applyAlignment="1">
      <alignment horizontal="center" vertical="center" wrapText="1"/>
    </xf>
    <xf numFmtId="164" fontId="7" fillId="8" borderId="173" xfId="0" applyNumberFormat="1" applyFont="1" applyFill="1" applyBorder="1" applyAlignment="1">
      <alignment horizontal="center"/>
    </xf>
    <xf numFmtId="164" fontId="9" fillId="8" borderId="174" xfId="0" applyNumberFormat="1" applyFont="1" applyFill="1" applyBorder="1" applyAlignment="1">
      <alignment horizontal="center"/>
    </xf>
    <xf numFmtId="1" fontId="4" fillId="21" borderId="175" xfId="0" applyNumberFormat="1" applyFont="1" applyFill="1" applyBorder="1" applyAlignment="1" applyProtection="1">
      <alignment horizontal="left" vertical="top" wrapText="1"/>
      <protection locked="0"/>
    </xf>
    <xf numFmtId="1" fontId="4" fillId="21" borderId="176" xfId="0" applyNumberFormat="1" applyFont="1" applyFill="1" applyBorder="1" applyAlignment="1" applyProtection="1">
      <alignment horizontal="left" vertical="top" wrapText="1"/>
      <protection locked="0"/>
    </xf>
    <xf numFmtId="1" fontId="4" fillId="21" borderId="177" xfId="0" applyNumberFormat="1" applyFont="1" applyFill="1" applyBorder="1" applyAlignment="1" applyProtection="1">
      <alignment horizontal="center" vertical="center"/>
      <protection locked="0"/>
    </xf>
    <xf numFmtId="1" fontId="4" fillId="21" borderId="178" xfId="0" applyNumberFormat="1" applyFont="1" applyFill="1" applyBorder="1" applyAlignment="1" applyProtection="1">
      <alignment horizontal="center" vertical="center"/>
      <protection locked="0"/>
    </xf>
    <xf numFmtId="1" fontId="7" fillId="8" borderId="179" xfId="0" applyNumberFormat="1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9" fillId="8" borderId="180" xfId="0" applyFont="1" applyFill="1" applyBorder="1" applyAlignment="1">
      <alignment horizontal="center"/>
    </xf>
    <xf numFmtId="1" fontId="68" fillId="20" borderId="0" xfId="3" applyNumberFormat="1" applyFont="1" applyFill="1" applyBorder="1" applyAlignment="1" applyProtection="1">
      <alignment horizontal="left" wrapText="1"/>
    </xf>
    <xf numFmtId="1" fontId="68" fillId="20" borderId="0" xfId="3" applyNumberFormat="1" applyFont="1" applyFill="1" applyBorder="1" applyAlignment="1" applyProtection="1">
      <alignment horizontal="left" wrapText="1"/>
    </xf>
    <xf numFmtId="3" fontId="4" fillId="20" borderId="0" xfId="0" applyNumberFormat="1" applyFont="1" applyFill="1" applyAlignment="1">
      <alignment horizontal="center" vertical="center"/>
    </xf>
    <xf numFmtId="0" fontId="17" fillId="20" borderId="0" xfId="0" applyFont="1" applyFill="1" applyAlignment="1">
      <alignment horizontal="left" vertical="center"/>
    </xf>
    <xf numFmtId="1" fontId="68" fillId="20" borderId="0" xfId="3" applyNumberFormat="1" applyFont="1" applyFill="1" applyBorder="1" applyAlignment="1" applyProtection="1">
      <alignment wrapText="1"/>
    </xf>
    <xf numFmtId="0" fontId="69" fillId="11" borderId="19" xfId="0" applyFont="1" applyFill="1" applyBorder="1" applyAlignment="1">
      <alignment horizontal="center" wrapText="1"/>
    </xf>
    <xf numFmtId="0" fontId="40" fillId="11" borderId="100" xfId="0" applyFont="1" applyFill="1" applyBorder="1" applyAlignment="1">
      <alignment horizontal="center" wrapText="1"/>
    </xf>
    <xf numFmtId="0" fontId="18" fillId="11" borderId="100" xfId="0" applyFont="1" applyFill="1" applyBorder="1" applyAlignment="1">
      <alignment horizontal="center" wrapText="1"/>
    </xf>
    <xf numFmtId="0" fontId="1" fillId="9" borderId="19" xfId="0" applyFont="1" applyFill="1" applyBorder="1" applyAlignment="1">
      <alignment horizontal="center"/>
    </xf>
    <xf numFmtId="1" fontId="17" fillId="20" borderId="0" xfId="3" applyNumberFormat="1" applyFont="1" applyFill="1" applyBorder="1" applyAlignment="1" applyProtection="1">
      <alignment horizontal="center" wrapText="1"/>
    </xf>
    <xf numFmtId="0" fontId="13" fillId="6" borderId="181" xfId="0" applyFont="1" applyFill="1" applyBorder="1" applyAlignment="1">
      <alignment horizontal="center" wrapText="1"/>
    </xf>
    <xf numFmtId="0" fontId="70" fillId="6" borderId="181" xfId="0" applyFont="1" applyFill="1" applyBorder="1" applyAlignment="1">
      <alignment horizontal="center" wrapText="1"/>
    </xf>
    <xf numFmtId="0" fontId="13" fillId="6" borderId="182" xfId="0" applyFont="1" applyFill="1" applyBorder="1" applyAlignment="1">
      <alignment horizontal="center" wrapText="1"/>
    </xf>
    <xf numFmtId="1" fontId="17" fillId="20" borderId="54" xfId="3" applyNumberFormat="1" applyFont="1" applyFill="1" applyBorder="1" applyAlignment="1" applyProtection="1">
      <alignment horizontal="center" wrapText="1"/>
    </xf>
    <xf numFmtId="0" fontId="72" fillId="7" borderId="0" xfId="0" applyFont="1" applyFill="1" applyAlignment="1">
      <alignment horizontal="left"/>
    </xf>
    <xf numFmtId="0" fontId="13" fillId="6" borderId="183" xfId="0" applyFont="1" applyFill="1" applyBorder="1" applyAlignment="1">
      <alignment horizontal="center" wrapText="1"/>
    </xf>
    <xf numFmtId="0" fontId="70" fillId="6" borderId="183" xfId="0" applyFont="1" applyFill="1" applyBorder="1" applyAlignment="1">
      <alignment horizontal="center" wrapText="1"/>
    </xf>
    <xf numFmtId="0" fontId="13" fillId="6" borderId="184" xfId="0" applyFont="1" applyFill="1" applyBorder="1" applyAlignment="1">
      <alignment horizontal="center" wrapText="1"/>
    </xf>
    <xf numFmtId="0" fontId="13" fillId="6" borderId="185" xfId="0" applyFont="1" applyFill="1" applyBorder="1" applyAlignment="1">
      <alignment horizontal="center" wrapText="1"/>
    </xf>
    <xf numFmtId="0" fontId="13" fillId="6" borderId="186" xfId="0" applyFont="1" applyFill="1" applyBorder="1" applyAlignment="1">
      <alignment horizontal="center" wrapText="1"/>
    </xf>
    <xf numFmtId="0" fontId="13" fillId="6" borderId="187" xfId="0" applyFont="1" applyFill="1" applyBorder="1" applyAlignment="1">
      <alignment horizontal="center" wrapText="1"/>
    </xf>
    <xf numFmtId="0" fontId="13" fillId="6" borderId="188" xfId="0" applyFont="1" applyFill="1" applyBorder="1" applyAlignment="1">
      <alignment horizontal="center" wrapText="1"/>
    </xf>
    <xf numFmtId="1" fontId="47" fillId="20" borderId="0" xfId="3" applyNumberFormat="1" applyFont="1" applyFill="1" applyBorder="1" applyAlignment="1" applyProtection="1">
      <alignment wrapText="1"/>
    </xf>
    <xf numFmtId="0" fontId="4" fillId="3" borderId="61" xfId="0" applyFont="1" applyFill="1" applyBorder="1" applyAlignment="1">
      <alignment horizontal="center" vertical="center" wrapText="1"/>
    </xf>
    <xf numFmtId="1" fontId="4" fillId="4" borderId="189" xfId="0" applyNumberFormat="1" applyFont="1" applyFill="1" applyBorder="1" applyAlignment="1" applyProtection="1">
      <alignment horizontal="center" vertical="center"/>
      <protection locked="0"/>
    </xf>
    <xf numFmtId="1" fontId="4" fillId="5" borderId="17" xfId="0" applyNumberFormat="1" applyFont="1" applyFill="1" applyBorder="1" applyAlignment="1">
      <alignment horizontal="center" vertical="center" wrapText="1"/>
    </xf>
    <xf numFmtId="3" fontId="4" fillId="4" borderId="189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>
      <alignment horizontal="center" vertical="center" wrapText="1"/>
    </xf>
    <xf numFmtId="1" fontId="4" fillId="4" borderId="150" xfId="0" applyNumberFormat="1" applyFont="1" applyFill="1" applyBorder="1" applyAlignment="1" applyProtection="1">
      <alignment horizontal="center" vertical="center"/>
      <protection locked="0"/>
    </xf>
    <xf numFmtId="3" fontId="4" fillId="4" borderId="150" xfId="0" applyNumberFormat="1" applyFont="1" applyFill="1" applyBorder="1" applyAlignment="1" applyProtection="1">
      <alignment horizontal="center" vertical="center"/>
      <protection locked="0"/>
    </xf>
    <xf numFmtId="0" fontId="4" fillId="4" borderId="150" xfId="0" applyFont="1" applyFill="1" applyBorder="1" applyAlignment="1" applyProtection="1">
      <alignment horizontal="center" vertical="center"/>
      <protection locked="0"/>
    </xf>
    <xf numFmtId="165" fontId="4" fillId="6" borderId="14" xfId="0" applyNumberFormat="1" applyFont="1" applyFill="1" applyBorder="1" applyAlignment="1">
      <alignment horizontal="center" vertical="center"/>
    </xf>
    <xf numFmtId="165" fontId="4" fillId="6" borderId="13" xfId="0" applyNumberFormat="1" applyFont="1" applyFill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 wrapText="1"/>
    </xf>
    <xf numFmtId="9" fontId="4" fillId="0" borderId="15" xfId="0" applyNumberFormat="1" applyFont="1" applyBorder="1" applyAlignment="1">
      <alignment horizontal="center" vertical="center" wrapText="1"/>
    </xf>
    <xf numFmtId="164" fontId="4" fillId="8" borderId="16" xfId="0" applyNumberFormat="1" applyFont="1" applyFill="1" applyBorder="1"/>
    <xf numFmtId="164" fontId="4" fillId="8" borderId="57" xfId="0" applyNumberFormat="1" applyFont="1" applyFill="1" applyBorder="1"/>
    <xf numFmtId="0" fontId="4" fillId="8" borderId="16" xfId="0" applyFont="1" applyFill="1" applyBorder="1"/>
    <xf numFmtId="1" fontId="74" fillId="20" borderId="0" xfId="3" applyNumberFormat="1" applyFont="1" applyFill="1" applyBorder="1" applyAlignment="1" applyProtection="1">
      <alignment wrapText="1"/>
    </xf>
    <xf numFmtId="1" fontId="68" fillId="24" borderId="0" xfId="3" applyNumberFormat="1" applyFont="1" applyFill="1" applyBorder="1" applyAlignment="1" applyProtection="1">
      <alignment wrapText="1"/>
    </xf>
    <xf numFmtId="0" fontId="0" fillId="24" borderId="0" xfId="0" applyFill="1"/>
    <xf numFmtId="1" fontId="68" fillId="20" borderId="190" xfId="3" applyNumberFormat="1" applyFont="1" applyFill="1" applyBorder="1" applyAlignment="1" applyProtection="1">
      <alignment horizontal="center" wrapText="1"/>
    </xf>
    <xf numFmtId="1" fontId="68" fillId="20" borderId="0" xfId="3" applyNumberFormat="1" applyFont="1" applyFill="1" applyBorder="1" applyAlignment="1" applyProtection="1">
      <alignment horizontal="center" wrapText="1"/>
    </xf>
    <xf numFmtId="1" fontId="68" fillId="20" borderId="191" xfId="3" applyNumberFormat="1" applyFont="1" applyFill="1" applyBorder="1" applyAlignment="1" applyProtection="1">
      <alignment horizontal="center" wrapText="1"/>
    </xf>
    <xf numFmtId="1" fontId="5" fillId="20" borderId="192" xfId="3" applyNumberFormat="1" applyFont="1" applyFill="1" applyBorder="1" applyAlignment="1" applyProtection="1">
      <alignment horizontal="center" wrapText="1"/>
    </xf>
    <xf numFmtId="166" fontId="5" fillId="20" borderId="192" xfId="3" applyNumberFormat="1" applyFont="1" applyFill="1" applyBorder="1" applyAlignment="1" applyProtection="1">
      <alignment horizontal="center" wrapText="1" readingOrder="1"/>
    </xf>
    <xf numFmtId="3" fontId="4" fillId="8" borderId="193" xfId="0" applyNumberFormat="1" applyFont="1" applyFill="1" applyBorder="1" applyAlignment="1">
      <alignment horizontal="center" vertical="center"/>
    </xf>
    <xf numFmtId="0" fontId="75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12" fillId="6" borderId="0" xfId="0" applyFont="1" applyFill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left" vertical="top" wrapText="1"/>
    </xf>
    <xf numFmtId="0" fontId="12" fillId="6" borderId="0" xfId="0" applyFont="1" applyFill="1" applyAlignment="1" applyProtection="1">
      <alignment horizontal="left" vertical="top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4">
    <cellStyle name="Comma 2" xfId="3" xr:uid="{5ECB74D0-D33D-4C10-B8D1-BEBB2A3102D4}"/>
    <cellStyle name="Hyperlink" xfId="1" builtinId="8"/>
    <cellStyle name="Normal" xfId="0" builtinId="0"/>
    <cellStyle name="Normal 3" xfId="2" xr:uid="{43E472D6-CED1-41B0-96D3-175EEFCF9B92}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54F"/>
      <color rgb="FF44546A"/>
      <color rgb="FF4353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ckessoncorp-my.sharepoint.com/personal/sharon_hart_mckesson_com/Documents/2026%20MIPS/Estimators/2026%20MIPS%20Score%20Estimator%20iKM%20Practice%20Insights%20final.xlsx" TargetMode="External"/><Relationship Id="rId1" Type="http://schemas.openxmlformats.org/officeDocument/2006/relationships/externalLinkPath" Target="2026%20MIPS%20Score%20Estimator%20iKM%20Practice%20Insight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 Here – Practice Setup"/>
      <sheetName val="Sheet1"/>
      <sheetName val="Traditional MIPS"/>
      <sheetName val="Traditional MIPS APM Entity OLD"/>
      <sheetName val="Traditional MIPS APM Entity"/>
      <sheetName val="Traditional MIPS Small Prac"/>
      <sheetName val="Traditional MIPS PI Excl"/>
      <sheetName val="MVP"/>
      <sheetName val="MVP Subgroup"/>
      <sheetName val="MVP APM Entity OLD "/>
      <sheetName val="MVP APM Entity "/>
      <sheetName val="MVP PI Excl"/>
      <sheetName val="MVP Small Prac"/>
      <sheetName val="Trad MIPS PI Measure Excl"/>
      <sheetName val="PI Measure Exc Estimator"/>
      <sheetName val="Resources"/>
      <sheetName val="Admin Quality Measures"/>
      <sheetName val="ACC MVP IA"/>
      <sheetName val="Calc_Validation_DropDown"/>
      <sheetName val="IA"/>
      <sheetName val="ACC MVP Quality"/>
      <sheetName val="iKM-PI Quality "/>
      <sheetName val="ACC 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>
            <v>0</v>
          </cell>
        </row>
        <row r="3">
          <cell r="A3" t="str">
            <v>STOP</v>
          </cell>
        </row>
      </sheetData>
      <sheetData sheetId="19"/>
      <sheetData sheetId="20"/>
      <sheetData sheetId="21">
        <row r="3">
          <cell r="A3" t="str">
            <v>001 Diabetes A1c Poor Control</v>
          </cell>
          <cell r="C3" t="str">
            <v>High</v>
          </cell>
        </row>
        <row r="4">
          <cell r="A4" t="str">
            <v>47 Advance Care Planning</v>
          </cell>
          <cell r="C4" t="str">
            <v>High</v>
          </cell>
        </row>
        <row r="5">
          <cell r="A5" t="str">
            <v xml:space="preserve">130 Documentation of Current Medications </v>
          </cell>
          <cell r="C5" t="str">
            <v>High</v>
          </cell>
        </row>
        <row r="6">
          <cell r="A6" t="str">
            <v xml:space="preserve">134 eCQM Screening for Depression and Follow-Up Plan </v>
          </cell>
        </row>
        <row r="7">
          <cell r="A7" t="str">
            <v xml:space="preserve">143 Pain Intensity Quantified </v>
          </cell>
          <cell r="C7" t="str">
            <v>High</v>
          </cell>
        </row>
        <row r="8">
          <cell r="A8" t="str">
            <v>144 Pain Care Plan</v>
          </cell>
          <cell r="C8" t="str">
            <v>High</v>
          </cell>
        </row>
        <row r="9">
          <cell r="A9" t="str">
            <v>226 Tobacco Screening and Cessation</v>
          </cell>
        </row>
        <row r="10">
          <cell r="A10" t="str">
            <v xml:space="preserve">236 Controlling High Blood Pressure </v>
          </cell>
          <cell r="C10" t="str">
            <v>Outcome</v>
          </cell>
        </row>
        <row r="11">
          <cell r="A11" t="str">
            <v>238 High-Risk Medications in Older Adults</v>
          </cell>
          <cell r="C11" t="str">
            <v>High</v>
          </cell>
        </row>
        <row r="12">
          <cell r="A12" t="str">
            <v>374 Closing the Referral Loop</v>
          </cell>
          <cell r="C12" t="str">
            <v>High</v>
          </cell>
        </row>
        <row r="13">
          <cell r="A13" t="str">
            <v xml:space="preserve">450 Appropriate Treatment for Patients with Stage I – III HER2 Positive Breast CA </v>
          </cell>
          <cell r="C13" t="str">
            <v>High</v>
          </cell>
        </row>
        <row r="14">
          <cell r="A14" t="str">
            <v xml:space="preserve">451 RAS (KRAS &amp; NRAS) Gene Mut Testing Metastatic Colorectal CA receive Anti-EGFR </v>
          </cell>
        </row>
        <row r="15">
          <cell r="A15" t="str">
            <v>453 Patients Who Died from Cancer Receiving Chemo Last 14 Days of Life</v>
          </cell>
          <cell r="C15" t="str">
            <v>High</v>
          </cell>
        </row>
        <row r="16">
          <cell r="A16" t="str">
            <v xml:space="preserve"> 457 Patients Who Died from Cancer-Hospice  Less than 3 days  </v>
          </cell>
          <cell r="C16" t="str">
            <v>High</v>
          </cell>
        </row>
        <row r="17">
          <cell r="A17" t="str">
            <v>462 Bone Density Evaluation for Patients with Prostate CA &amp; Receiving ADT</v>
          </cell>
        </row>
        <row r="18">
          <cell r="A18" t="str">
            <v>PIMSH1 Advance Care Planning in Met Disease</v>
          </cell>
          <cell r="C18" t="str">
            <v>High</v>
          </cell>
        </row>
        <row r="19">
          <cell r="A19" t="str">
            <v xml:space="preserve">PIMSH4 Patient Reported Pain Improvement  </v>
          </cell>
          <cell r="C19" t="str">
            <v>Outcome</v>
          </cell>
        </row>
        <row r="20">
          <cell r="A20" t="str">
            <v xml:space="preserve">PIMSH9 Supportive Care Drugs in Last 14 Days  </v>
          </cell>
          <cell r="C20" t="str">
            <v>High</v>
          </cell>
        </row>
        <row r="21">
          <cell r="A21" t="str">
            <v xml:space="preserve">PIMSH10 Hep B  Testing &amp; Prophylactic TX Prior to Receiving Anti-CD20 Targeting Drugs </v>
          </cell>
          <cell r="C21" t="str">
            <v>High</v>
          </cell>
        </row>
        <row r="22">
          <cell r="A22" t="str">
            <v xml:space="preserve">PIMSH13 Mutation Testing for Stage IV Lung CA  Prior to the Start of Targeted Therapy </v>
          </cell>
          <cell r="C22" t="str">
            <v>High</v>
          </cell>
        </row>
        <row r="23">
          <cell r="A23" t="str">
            <v xml:space="preserve">PIMSH17 Utilization of Prophylactic GCSF for Cancer Pts Receiving Low-Risk Chemotherapy </v>
          </cell>
          <cell r="C23" t="str">
            <v>High</v>
          </cell>
        </row>
        <row r="24">
          <cell r="A24" t="str">
            <v xml:space="preserve">PIMSH19 Antiemetic Therapy for Low &amp; Min Emetic-Risk Antineoplastic Agents </v>
          </cell>
          <cell r="C24" t="str">
            <v>High</v>
          </cell>
        </row>
        <row r="25">
          <cell r="A25" t="str">
            <v xml:space="preserve">PIMSH20 Appropriate Antiemetic Therapy for High &amp; Mod Emetic-Risk Antineoplastic Agents </v>
          </cell>
          <cell r="C25" t="str">
            <v>High</v>
          </cell>
        </row>
        <row r="26">
          <cell r="A26" t="str">
            <v xml:space="preserve">PIMSH21 Screening &amp; Achieving Resolution or Improvement of Distress for Cancer Care </v>
          </cell>
          <cell r="C26" t="str">
            <v>Outcome</v>
          </cell>
        </row>
      </sheetData>
      <sheetData sheetId="22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iknowmed.help.ontada.com/kb/en/quality-measures-312577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iknowmed.help.ontada.com/kb/en/promoting-interoperability-measures-312578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qpp-cm-prod-content.s3.amazonaws.com/uploads/3599/2026-Promoting-Interoperability-Quick-Start-Guide.pdf" TargetMode="External"/><Relationship Id="rId3" Type="http://schemas.openxmlformats.org/officeDocument/2006/relationships/hyperlink" Target="https://qpp-cm-prod-content.s3.amazonaws.com/uploads/3076/Quality-Learning-About-Collection-Types.pdf" TargetMode="External"/><Relationship Id="rId7" Type="http://schemas.openxmlformats.org/officeDocument/2006/relationships/hyperlink" Target="https://d2g5m5leph8kam.cloudfront.net/s3fs/s3fs-public/2026-03/2026-MVPs-Implementation-Guide.pdf?VersionId=XdZ2SSJ1chhpH64LUvzM1PEOQenqTL3f" TargetMode="External"/><Relationship Id="rId2" Type="http://schemas.openxmlformats.org/officeDocument/2006/relationships/hyperlink" Target="https://qpp-cm-prod-content.s3.amazonaws.com/uploads/2402/MIPS%20Quality%20Performance%20Category%20Fact%20Sheet.pdf" TargetMode="External"/><Relationship Id="rId1" Type="http://schemas.openxmlformats.org/officeDocument/2006/relationships/hyperlink" Target="https://qpp-cm-prod-content.s3.amazonaws.com/uploads/3611/2026-Quality-Benchmarks-User-Guide.pdf" TargetMode="External"/><Relationship Id="rId6" Type="http://schemas.openxmlformats.org/officeDocument/2006/relationships/hyperlink" Target="https://d2g5m5leph8kam.cloudfront.net/s3fs/s3fs-public/2026-04/2026-Traditional-MIPS-Scoring-Guide.pdf?VersionId=nk2MYLLH2IFx_8s4wtIhW_EhXre5UHYh" TargetMode="External"/><Relationship Id="rId5" Type="http://schemas.openxmlformats.org/officeDocument/2006/relationships/hyperlink" Target="https://d2g5m5leph8kam.cloudfront.net/s3fs/s3fs-public/2026-04/2026-Traditional-MIPS-Scoring-Guide.pdf?VersionId=nk2MYLLH2IFx_8s4wtIhW_EhXre5UHYh" TargetMode="External"/><Relationship Id="rId4" Type="http://schemas.openxmlformats.org/officeDocument/2006/relationships/hyperlink" Target="https://qpp-cm-prod-content.s3.amazonaws.com/uploads/3607/Links-to-2026-MIPS-Measure-Specs-Activity-Inventory-and-Supporting-Documentation.pdf" TargetMode="External"/><Relationship Id="rId9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iknowmed.help.ontada.com/kb/en/quality-measures-312577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qpp.cms.gov/reporting-requirements/measures-activities/explore-mvps?py=2026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qpp.cms.gov/reporting-requirements/measures-activities/explore-mvps?py=2026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qpp.cms.gov/reporting-requirements/measures-activities/explore-mvps?py=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9340-07F1-48CC-806B-0A6C28D48556}">
  <dimension ref="A1:AD36"/>
  <sheetViews>
    <sheetView tabSelected="1" zoomScale="85" zoomScaleNormal="85" workbookViewId="0">
      <selection activeCell="A19" sqref="A19"/>
    </sheetView>
  </sheetViews>
  <sheetFormatPr defaultRowHeight="14.5" x14ac:dyDescent="0.35"/>
  <cols>
    <col min="1" max="1" width="6.81640625" customWidth="1"/>
    <col min="8" max="8" width="16.81640625" customWidth="1"/>
    <col min="13" max="16" width="21.54296875" customWidth="1"/>
    <col min="19" max="19" width="10.81640625" customWidth="1"/>
  </cols>
  <sheetData>
    <row r="1" spans="1:30" ht="46" x14ac:dyDescent="0.35">
      <c r="A1" s="623" t="s">
        <v>483</v>
      </c>
      <c r="B1" s="624"/>
      <c r="C1" s="624"/>
      <c r="D1" s="624"/>
      <c r="E1" s="624"/>
      <c r="F1" s="624"/>
      <c r="G1" s="624"/>
      <c r="H1" s="624"/>
      <c r="I1" s="156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21" x14ac:dyDescent="0.5">
      <c r="A2" s="625" t="s">
        <v>339</v>
      </c>
      <c r="B2" s="626"/>
      <c r="C2" s="626"/>
      <c r="D2" s="626"/>
      <c r="E2" s="626"/>
      <c r="F2" s="626"/>
      <c r="G2" s="626"/>
      <c r="H2" s="626"/>
      <c r="I2" s="156"/>
      <c r="J2" s="66" t="s">
        <v>348</v>
      </c>
      <c r="K2" s="66"/>
      <c r="L2" s="66"/>
      <c r="M2" s="66"/>
      <c r="N2" s="66"/>
      <c r="O2" s="66"/>
      <c r="P2" s="66"/>
      <c r="Q2" s="66"/>
      <c r="R2" s="66"/>
      <c r="S2" s="66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21" x14ac:dyDescent="0.5">
      <c r="A3" s="627" t="b">
        <v>0</v>
      </c>
      <c r="B3" s="628" t="s">
        <v>484</v>
      </c>
      <c r="C3" s="624"/>
      <c r="D3" s="624"/>
      <c r="E3" s="624"/>
      <c r="F3" s="624"/>
      <c r="G3" s="624"/>
      <c r="H3" s="624"/>
      <c r="I3" s="156"/>
      <c r="J3" s="66"/>
      <c r="K3" s="66" t="s">
        <v>1</v>
      </c>
      <c r="L3" s="66"/>
      <c r="M3" s="66"/>
      <c r="N3" s="66"/>
      <c r="O3" s="66"/>
      <c r="P3" s="66"/>
      <c r="Q3" s="66"/>
      <c r="R3" s="66"/>
      <c r="S3" s="66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t="21" x14ac:dyDescent="0.5">
      <c r="A4" s="627" t="b">
        <v>0</v>
      </c>
      <c r="B4" s="628" t="s">
        <v>485</v>
      </c>
      <c r="C4" s="624"/>
      <c r="D4" s="624"/>
      <c r="E4" s="624"/>
      <c r="F4" s="624"/>
      <c r="G4" s="624"/>
      <c r="H4" s="624"/>
      <c r="I4" s="156"/>
      <c r="J4" s="66"/>
      <c r="K4" s="66" t="s">
        <v>2</v>
      </c>
      <c r="L4" s="66"/>
      <c r="M4" s="66"/>
      <c r="N4" s="66"/>
      <c r="O4" s="66"/>
      <c r="P4" s="66"/>
      <c r="Q4" s="66"/>
      <c r="R4" s="66"/>
      <c r="S4" s="66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ht="21" x14ac:dyDescent="0.5">
      <c r="A5" s="625" t="s">
        <v>338</v>
      </c>
      <c r="B5" s="625"/>
      <c r="C5" s="626"/>
      <c r="D5" s="626"/>
      <c r="E5" s="626"/>
      <c r="F5" s="624"/>
      <c r="G5" s="624"/>
      <c r="H5" s="624"/>
      <c r="I5" s="156"/>
      <c r="J5" s="66"/>
      <c r="K5" s="66" t="s">
        <v>3</v>
      </c>
      <c r="L5" s="66"/>
      <c r="M5" s="66"/>
      <c r="N5" s="66"/>
      <c r="O5" s="66"/>
      <c r="P5" s="66"/>
      <c r="Q5" s="66"/>
      <c r="R5" s="66"/>
      <c r="S5" s="66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ht="21.5" thickBot="1" x14ac:dyDescent="0.4">
      <c r="A6" s="627" t="b">
        <v>0</v>
      </c>
      <c r="B6" s="628" t="s">
        <v>337</v>
      </c>
      <c r="C6" s="624"/>
      <c r="D6" s="624"/>
      <c r="E6" s="624"/>
      <c r="F6" s="624"/>
      <c r="G6" s="624"/>
      <c r="H6" s="624"/>
      <c r="I6" s="15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3.5" x14ac:dyDescent="0.35">
      <c r="A7" s="627" t="b">
        <v>0</v>
      </c>
      <c r="B7" s="628" t="s">
        <v>486</v>
      </c>
      <c r="C7" s="624"/>
      <c r="D7" s="624"/>
      <c r="E7" s="624"/>
      <c r="F7" s="624"/>
      <c r="G7" s="624"/>
      <c r="H7" s="624"/>
      <c r="I7" s="156"/>
      <c r="J7" s="130"/>
      <c r="K7" s="224" t="s">
        <v>9</v>
      </c>
      <c r="L7" s="225"/>
      <c r="M7" s="225"/>
      <c r="N7" s="225"/>
      <c r="O7" s="225"/>
      <c r="P7" s="225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23.5" customHeight="1" x14ac:dyDescent="0.35">
      <c r="A8" s="627" t="b">
        <v>0</v>
      </c>
      <c r="B8" s="628" t="s">
        <v>487</v>
      </c>
      <c r="C8" s="624"/>
      <c r="D8" s="624"/>
      <c r="E8" s="624"/>
      <c r="F8" s="624"/>
      <c r="G8" s="624"/>
      <c r="H8" s="624"/>
      <c r="I8" s="156"/>
      <c r="J8" s="131"/>
      <c r="K8" s="224" t="s">
        <v>4</v>
      </c>
      <c r="L8" s="225"/>
      <c r="M8" s="225"/>
      <c r="N8" s="225"/>
      <c r="O8" s="225"/>
      <c r="P8" s="225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ht="23.5" x14ac:dyDescent="0.35">
      <c r="A9" s="625" t="s">
        <v>488</v>
      </c>
      <c r="B9" s="626"/>
      <c r="C9" s="626"/>
      <c r="D9" s="626"/>
      <c r="E9" s="626"/>
      <c r="F9" s="624"/>
      <c r="G9" s="624"/>
      <c r="H9" s="624"/>
      <c r="I9" s="156"/>
      <c r="J9" s="158"/>
      <c r="K9" s="158"/>
      <c r="L9" s="158"/>
      <c r="M9" s="158"/>
      <c r="N9" s="158"/>
      <c r="O9" s="158"/>
      <c r="P9" s="158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ht="21" x14ac:dyDescent="0.35">
      <c r="A10" s="627" t="b">
        <v>0</v>
      </c>
      <c r="B10" s="628" t="s">
        <v>489</v>
      </c>
      <c r="C10" s="624"/>
      <c r="D10" s="624"/>
      <c r="E10" s="624"/>
      <c r="F10" s="624"/>
      <c r="G10" s="624"/>
      <c r="H10" s="624"/>
      <c r="I10" s="15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ht="23.5" x14ac:dyDescent="0.35">
      <c r="A11" s="627" t="b">
        <v>0</v>
      </c>
      <c r="B11" s="628" t="s">
        <v>27</v>
      </c>
      <c r="C11" s="624"/>
      <c r="D11" s="624"/>
      <c r="E11" s="624"/>
      <c r="F11" s="624"/>
      <c r="G11" s="624"/>
      <c r="H11" s="624"/>
      <c r="I11" s="156"/>
      <c r="J11" s="223" t="s">
        <v>341</v>
      </c>
      <c r="K11" s="223"/>
      <c r="L11" s="223"/>
      <c r="M11" s="223"/>
      <c r="N11" s="223"/>
      <c r="O11" s="223"/>
      <c r="P11" s="223"/>
      <c r="Q11" s="223"/>
      <c r="R11" s="132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43" customHeight="1" x14ac:dyDescent="0.35">
      <c r="A12" s="625" t="s">
        <v>336</v>
      </c>
      <c r="B12" s="626"/>
      <c r="C12" s="626"/>
      <c r="D12" s="626"/>
      <c r="E12" s="626"/>
      <c r="F12" s="626"/>
      <c r="G12" s="626"/>
      <c r="H12" s="624"/>
      <c r="I12" s="156"/>
      <c r="J12" s="223"/>
      <c r="K12" s="223"/>
      <c r="L12" s="223"/>
      <c r="M12" s="223"/>
      <c r="N12" s="223"/>
      <c r="O12" s="223"/>
      <c r="P12" s="223"/>
      <c r="Q12" s="223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23.5" x14ac:dyDescent="0.35">
      <c r="A13" s="627" t="b">
        <v>0</v>
      </c>
      <c r="B13" s="628" t="s">
        <v>26</v>
      </c>
      <c r="C13" s="624"/>
      <c r="D13" s="624"/>
      <c r="E13" s="624"/>
      <c r="F13" s="624"/>
      <c r="G13" s="624"/>
      <c r="H13" s="624"/>
      <c r="I13" s="156"/>
      <c r="J13" s="126"/>
      <c r="K13" s="126"/>
      <c r="L13" s="126"/>
      <c r="M13" s="126"/>
      <c r="N13" s="126"/>
      <c r="O13" s="126"/>
      <c r="P13" s="126"/>
      <c r="Q13" s="126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43" customHeight="1" x14ac:dyDescent="0.35">
      <c r="A14" s="627" t="b">
        <v>0</v>
      </c>
      <c r="B14" s="629" t="s">
        <v>490</v>
      </c>
      <c r="C14" s="629"/>
      <c r="D14" s="629"/>
      <c r="E14" s="629"/>
      <c r="F14" s="629"/>
      <c r="G14" s="629"/>
      <c r="H14" s="624"/>
      <c r="I14" s="156"/>
      <c r="J14" s="223" t="s">
        <v>352</v>
      </c>
      <c r="K14" s="223"/>
      <c r="L14" s="223"/>
      <c r="M14" s="223"/>
      <c r="N14" s="223"/>
      <c r="O14" s="223"/>
      <c r="P14" s="223"/>
      <c r="Q14" s="223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43.5" customHeight="1" x14ac:dyDescent="0.35">
      <c r="A15" s="627" t="b">
        <v>0</v>
      </c>
      <c r="B15" s="630" t="s">
        <v>491</v>
      </c>
      <c r="C15" s="630"/>
      <c r="D15" s="630"/>
      <c r="E15" s="630"/>
      <c r="F15" s="630"/>
      <c r="G15" s="630"/>
      <c r="H15" s="624"/>
      <c r="I15" s="156"/>
      <c r="J15" s="223"/>
      <c r="K15" s="223"/>
      <c r="L15" s="223"/>
      <c r="M15" s="223"/>
      <c r="N15" s="223"/>
      <c r="O15" s="223"/>
      <c r="P15" s="223"/>
      <c r="Q15" s="223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13.5" customHeight="1" x14ac:dyDescent="0.35">
      <c r="A16" s="624"/>
      <c r="B16" s="630"/>
      <c r="C16" s="630"/>
      <c r="D16" s="630"/>
      <c r="E16" s="630"/>
      <c r="F16" s="630"/>
      <c r="G16" s="630"/>
      <c r="H16" s="624"/>
      <c r="I16" s="156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ht="14" customHeight="1" x14ac:dyDescent="0.6">
      <c r="A17" s="625" t="s">
        <v>492</v>
      </c>
      <c r="B17" s="626"/>
      <c r="C17" s="626"/>
      <c r="D17" s="626"/>
      <c r="E17" s="626"/>
      <c r="F17" s="624"/>
      <c r="G17" s="624"/>
      <c r="H17" s="624"/>
      <c r="I17" s="156"/>
      <c r="J17" s="9"/>
      <c r="K17" s="222" t="s">
        <v>398</v>
      </c>
      <c r="L17" s="222"/>
      <c r="M17" s="222"/>
      <c r="N17" s="222"/>
      <c r="O17" s="222"/>
      <c r="P17" s="222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ht="21" x14ac:dyDescent="0.35">
      <c r="A18" s="631" t="b">
        <v>0</v>
      </c>
      <c r="B18" s="629" t="s">
        <v>493</v>
      </c>
      <c r="C18" s="629"/>
      <c r="D18" s="629"/>
      <c r="E18" s="629"/>
      <c r="F18" s="629"/>
      <c r="G18" s="629"/>
      <c r="H18" s="624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21" x14ac:dyDescent="0.35">
      <c r="A19" s="627" t="b">
        <v>0</v>
      </c>
      <c r="B19" s="628" t="s">
        <v>27</v>
      </c>
      <c r="C19" s="624"/>
      <c r="D19" s="624"/>
      <c r="E19" s="624"/>
      <c r="F19" s="624"/>
      <c r="G19" s="624"/>
      <c r="H19" s="624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ht="21" x14ac:dyDescent="0.35">
      <c r="A20" s="624"/>
      <c r="B20" s="624"/>
      <c r="C20" s="624"/>
      <c r="D20" s="624"/>
      <c r="E20" s="624"/>
      <c r="F20" s="624"/>
      <c r="G20" s="624"/>
      <c r="H20" s="624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2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2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ht="2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ht="2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2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ht="2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0" ht="2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ht="2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ht="2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0" ht="2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ht="21" x14ac:dyDescent="0.35"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ht="21" x14ac:dyDescent="0.35"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8:30" ht="21" x14ac:dyDescent="0.35"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8:30" ht="21" x14ac:dyDescent="0.35">
      <c r="J34" s="9"/>
      <c r="K34" s="9"/>
      <c r="L34" s="9"/>
      <c r="M34" s="9"/>
      <c r="N34" s="9"/>
      <c r="O34" s="9"/>
      <c r="P34" s="9"/>
      <c r="Q34" s="9"/>
    </row>
    <row r="35" spans="8:30" ht="21" x14ac:dyDescent="0.35">
      <c r="J35" s="9"/>
      <c r="K35" s="9"/>
      <c r="L35" s="9"/>
      <c r="M35" s="9"/>
      <c r="N35" s="9"/>
      <c r="O35" s="9"/>
      <c r="P35" s="9"/>
    </row>
    <row r="36" spans="8:30" ht="21" x14ac:dyDescent="0.35">
      <c r="J36" s="9"/>
      <c r="K36" s="9"/>
      <c r="L36" s="9"/>
      <c r="M36" s="9"/>
      <c r="N36" s="9"/>
      <c r="O36" s="9"/>
      <c r="P36" s="9"/>
    </row>
  </sheetData>
  <sheetProtection algorithmName="SHA-512" hashValue="qFvMUC6gV8iBvfHx/IGFsXLP8KVHIegULZ8e7MAnQUxKcQjappexj4SqG0LcpbkzjyxCw4n2amEvgmpkLpQa9Q==" saltValue="TGHLit3Bd9kSnJkpTlzyVg==" spinCount="100000" sheet="1" selectLockedCells="1"/>
  <mergeCells count="8">
    <mergeCell ref="B18:G18"/>
    <mergeCell ref="K17:P17"/>
    <mergeCell ref="J14:Q15"/>
    <mergeCell ref="K7:P7"/>
    <mergeCell ref="K8:P8"/>
    <mergeCell ref="J11:Q12"/>
    <mergeCell ref="B14:G14"/>
    <mergeCell ref="B15:G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E9E4-7E62-4CE9-B8CF-E522C88E6BAA}">
  <sheetPr>
    <tabColor rgb="FF7030A0"/>
  </sheetPr>
  <dimension ref="A1:S61"/>
  <sheetViews>
    <sheetView topLeftCell="A7" zoomScale="70" zoomScaleNormal="70" workbookViewId="0">
      <selection activeCell="F9" sqref="F9"/>
    </sheetView>
  </sheetViews>
  <sheetFormatPr defaultRowHeight="14.5" x14ac:dyDescent="0.35"/>
  <cols>
    <col min="1" max="1" width="29.81640625" customWidth="1"/>
    <col min="2" max="2" width="24.54296875" customWidth="1"/>
    <col min="3" max="3" width="13.81640625" customWidth="1"/>
    <col min="4" max="4" width="17.453125" customWidth="1"/>
    <col min="5" max="5" width="16.54296875" customWidth="1"/>
    <col min="6" max="6" width="22" customWidth="1"/>
    <col min="7" max="7" width="19.453125" customWidth="1"/>
    <col min="8" max="8" width="18.1796875" customWidth="1"/>
    <col min="9" max="9" width="20.1796875" customWidth="1"/>
    <col min="10" max="10" width="18.8164062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37.453125" customWidth="1"/>
    <col min="16" max="16" width="8.7265625" customWidth="1"/>
  </cols>
  <sheetData>
    <row r="1" spans="1:16" ht="41.5" thickBot="1" x14ac:dyDescent="0.95">
      <c r="A1" s="547" t="s">
        <v>447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34"/>
    </row>
    <row r="2" spans="1:16" ht="25" customHeight="1" thickTop="1" thickBot="1" x14ac:dyDescent="0.95">
      <c r="A2" s="251" t="s">
        <v>361</v>
      </c>
      <c r="B2" s="546" t="s">
        <v>111</v>
      </c>
      <c r="C2" s="545"/>
      <c r="D2" s="544">
        <f>IFERROR(F9,"0.0")</f>
        <v>0</v>
      </c>
      <c r="E2" s="534"/>
      <c r="F2" s="543"/>
      <c r="G2" s="225" t="s">
        <v>446</v>
      </c>
      <c r="H2" s="225"/>
      <c r="I2" s="225"/>
      <c r="J2" s="225"/>
      <c r="K2" s="534"/>
      <c r="L2" s="534"/>
      <c r="M2" s="534"/>
      <c r="N2" s="534"/>
      <c r="O2" s="534"/>
      <c r="P2" s="534"/>
    </row>
    <row r="3" spans="1:16" ht="25" customHeight="1" thickTop="1" thickBot="1" x14ac:dyDescent="0.95">
      <c r="A3" s="251"/>
      <c r="B3" s="540" t="s">
        <v>112</v>
      </c>
      <c r="C3" s="539"/>
      <c r="D3" s="541">
        <f>G24</f>
        <v>0</v>
      </c>
      <c r="E3" s="534"/>
      <c r="F3" s="542"/>
      <c r="G3" s="225" t="s">
        <v>445</v>
      </c>
      <c r="H3" s="225"/>
      <c r="I3" s="225"/>
      <c r="J3" s="225"/>
      <c r="K3" s="534"/>
      <c r="L3" s="534"/>
      <c r="M3" s="534"/>
      <c r="N3" s="534"/>
      <c r="O3" s="534"/>
      <c r="P3" s="534"/>
    </row>
    <row r="4" spans="1:16" ht="25" customHeight="1" thickTop="1" x14ac:dyDescent="0.9">
      <c r="A4" s="251"/>
      <c r="B4" s="540" t="s">
        <v>113</v>
      </c>
      <c r="C4" s="539"/>
      <c r="D4" s="541">
        <f>I35</f>
        <v>0</v>
      </c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</row>
    <row r="5" spans="1:16" ht="25" customHeight="1" thickBot="1" x14ac:dyDescent="0.95">
      <c r="A5" s="402"/>
      <c r="B5" s="540" t="s">
        <v>114</v>
      </c>
      <c r="C5" s="539"/>
      <c r="D5" s="538">
        <f>K59</f>
        <v>0</v>
      </c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</row>
    <row r="6" spans="1:16" ht="25" customHeight="1" thickBot="1" x14ac:dyDescent="0.95">
      <c r="A6" s="537" t="s">
        <v>115</v>
      </c>
      <c r="B6" s="536"/>
      <c r="C6" s="536"/>
      <c r="D6" s="535">
        <f>SUM(D2:D5)</f>
        <v>0</v>
      </c>
      <c r="E6" s="534"/>
      <c r="F6" s="534"/>
      <c r="G6" s="534"/>
      <c r="H6" s="534"/>
      <c r="I6" s="534"/>
      <c r="J6" s="534"/>
      <c r="K6" s="534"/>
      <c r="L6" s="534"/>
      <c r="M6" s="534"/>
      <c r="N6" s="534"/>
      <c r="O6" s="534"/>
      <c r="P6" s="534"/>
    </row>
    <row r="7" spans="1:16" ht="18.5" customHeight="1" thickBot="1" x14ac:dyDescent="0.95">
      <c r="A7" s="534"/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34"/>
    </row>
    <row r="8" spans="1:16" ht="36.5" thickBot="1" x14ac:dyDescent="0.85">
      <c r="A8" s="276" t="s">
        <v>71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78"/>
    </row>
    <row r="9" spans="1:16" ht="59.5" customHeight="1" thickTop="1" thickBot="1" x14ac:dyDescent="0.85">
      <c r="A9" s="533" t="s">
        <v>444</v>
      </c>
      <c r="B9" s="532"/>
      <c r="C9" s="532"/>
      <c r="D9" s="532"/>
      <c r="E9" s="531"/>
      <c r="F9" s="530">
        <v>0</v>
      </c>
      <c r="G9" s="221"/>
      <c r="H9" s="221"/>
      <c r="I9" s="221"/>
      <c r="J9" s="221"/>
      <c r="K9" s="221"/>
      <c r="L9" s="221"/>
      <c r="M9" s="221"/>
      <c r="N9" s="221"/>
      <c r="O9" s="221"/>
      <c r="P9" s="71"/>
    </row>
    <row r="10" spans="1:16" ht="22" thickTop="1" thickBot="1" x14ac:dyDescent="0.55000000000000004">
      <c r="A10" s="10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9"/>
      <c r="P10" s="9"/>
    </row>
    <row r="11" spans="1:16" ht="21.5" thickBot="1" x14ac:dyDescent="0.55000000000000004">
      <c r="A11" s="493"/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529"/>
    </row>
    <row r="12" spans="1:16" ht="37.5" customHeight="1" x14ac:dyDescent="0.8">
      <c r="A12" s="286" t="s">
        <v>354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71"/>
    </row>
    <row r="13" spans="1:16" ht="52.5" customHeight="1" thickBot="1" x14ac:dyDescent="0.65">
      <c r="A13" s="2"/>
      <c r="B13" s="6"/>
      <c r="C13" s="6"/>
      <c r="D13" s="238" t="s">
        <v>32</v>
      </c>
      <c r="E13" s="238"/>
      <c r="F13" s="238"/>
      <c r="G13" s="238"/>
      <c r="H13" s="238"/>
      <c r="I13" s="6"/>
      <c r="J13" s="232" t="s">
        <v>356</v>
      </c>
      <c r="K13" s="232"/>
      <c r="L13" s="232"/>
      <c r="M13" s="232"/>
      <c r="N13" s="5"/>
      <c r="O13" s="121" t="s">
        <v>443</v>
      </c>
      <c r="P13" s="9"/>
    </row>
    <row r="14" spans="1:16" ht="26.5" thickBot="1" x14ac:dyDescent="0.55000000000000004">
      <c r="A14" s="239" t="s">
        <v>33</v>
      </c>
      <c r="B14" s="239"/>
      <c r="C14" s="246"/>
      <c r="D14" s="9"/>
      <c r="E14" s="528" t="s">
        <v>34</v>
      </c>
      <c r="F14" s="527"/>
      <c r="G14" s="526" t="s">
        <v>35</v>
      </c>
      <c r="H14" s="18" t="s">
        <v>36</v>
      </c>
      <c r="I14" s="12"/>
      <c r="J14" s="9"/>
      <c r="K14" s="244" t="s">
        <v>34</v>
      </c>
      <c r="L14" s="245"/>
      <c r="M14" s="57" t="s">
        <v>35</v>
      </c>
      <c r="N14" s="44" t="s">
        <v>63</v>
      </c>
      <c r="O14" s="9"/>
      <c r="P14" s="9"/>
    </row>
    <row r="15" spans="1:16" ht="52" customHeight="1" thickTop="1" thickBot="1" x14ac:dyDescent="0.5">
      <c r="A15" s="525" t="s">
        <v>442</v>
      </c>
      <c r="B15" s="524" t="s">
        <v>343</v>
      </c>
      <c r="C15" s="246"/>
      <c r="D15" s="523" t="s">
        <v>39</v>
      </c>
      <c r="E15" s="515"/>
      <c r="F15" s="514"/>
      <c r="G15" s="513">
        <v>0</v>
      </c>
      <c r="H15" s="512" t="e">
        <f>INDEX('[1]iKM-PI Quality '!C4:C26, MATCH(E15, '[1]iKM-PI Quality '!A4:A26, 0))</f>
        <v>#N/A</v>
      </c>
      <c r="I15" s="12"/>
      <c r="J15" s="522" t="s">
        <v>40</v>
      </c>
      <c r="K15" s="510"/>
      <c r="L15" s="510"/>
      <c r="M15" s="509"/>
      <c r="N15" s="521" t="s">
        <v>318</v>
      </c>
      <c r="O15" s="9"/>
      <c r="P15" s="9"/>
    </row>
    <row r="16" spans="1:16" ht="52" customHeight="1" thickBot="1" x14ac:dyDescent="0.5">
      <c r="A16" s="520"/>
      <c r="B16" s="519"/>
      <c r="C16" s="246"/>
      <c r="D16" s="516" t="s">
        <v>41</v>
      </c>
      <c r="E16" s="515"/>
      <c r="F16" s="514"/>
      <c r="G16" s="513">
        <v>0</v>
      </c>
      <c r="H16" s="512" t="e">
        <f>INDEX('[1]iKM-PI Quality '!C4:C26, MATCH(E16, '[1]iKM-PI Quality '!A4:A26, 0))</f>
        <v>#N/A</v>
      </c>
      <c r="I16" s="12"/>
      <c r="J16" s="517" t="s">
        <v>42</v>
      </c>
      <c r="K16" s="510"/>
      <c r="L16" s="510"/>
      <c r="M16" s="509"/>
      <c r="N16" s="521"/>
      <c r="O16" s="9"/>
      <c r="P16" s="9"/>
    </row>
    <row r="17" spans="1:19" ht="52" customHeight="1" thickBot="1" x14ac:dyDescent="0.5">
      <c r="A17" s="520"/>
      <c r="B17" s="519"/>
      <c r="C17" s="246"/>
      <c r="D17" s="518" t="s">
        <v>43</v>
      </c>
      <c r="E17" s="515"/>
      <c r="F17" s="514"/>
      <c r="G17" s="513">
        <v>0</v>
      </c>
      <c r="H17" s="512" t="e">
        <f>INDEX('[1]iKM-PI Quality '!C5:C27, MATCH(E17, '[1]iKM-PI Quality '!A5:A27, 0))</f>
        <v>#N/A</v>
      </c>
      <c r="I17" s="12"/>
      <c r="J17" s="517" t="s">
        <v>44</v>
      </c>
      <c r="K17" s="510"/>
      <c r="L17" s="510"/>
      <c r="M17" s="509"/>
      <c r="N17" s="521"/>
      <c r="O17" s="9"/>
      <c r="P17" s="9"/>
    </row>
    <row r="18" spans="1:19" ht="52" customHeight="1" thickBot="1" x14ac:dyDescent="0.5">
      <c r="A18" s="520"/>
      <c r="B18" s="519"/>
      <c r="C18" s="246"/>
      <c r="D18" s="518" t="s">
        <v>45</v>
      </c>
      <c r="E18" s="515"/>
      <c r="F18" s="514"/>
      <c r="G18" s="513">
        <v>0</v>
      </c>
      <c r="H18" s="512" t="e">
        <f>INDEX('[1]iKM-PI Quality '!C6:C28, MATCH(E18, '[1]iKM-PI Quality '!A6:A28, 0))</f>
        <v>#N/A</v>
      </c>
      <c r="I18" s="12"/>
      <c r="J18" s="517" t="s">
        <v>46</v>
      </c>
      <c r="K18" s="510"/>
      <c r="L18" s="510"/>
      <c r="M18" s="509"/>
      <c r="N18" s="9"/>
      <c r="O18" s="9"/>
      <c r="P18" s="9"/>
    </row>
    <row r="19" spans="1:19" ht="52" customHeight="1" thickBot="1" x14ac:dyDescent="0.5">
      <c r="A19" s="9"/>
      <c r="B19" s="9"/>
      <c r="C19" s="246"/>
      <c r="D19" s="518" t="s">
        <v>47</v>
      </c>
      <c r="E19" s="515"/>
      <c r="F19" s="514"/>
      <c r="G19" s="513">
        <v>0</v>
      </c>
      <c r="H19" s="512" t="e">
        <f>INDEX('[1]iKM-PI Quality '!C7:C29, MATCH(E19, '[1]iKM-PI Quality '!A7:A29, 0))</f>
        <v>#N/A</v>
      </c>
      <c r="I19" s="12"/>
      <c r="J19" s="517" t="s">
        <v>48</v>
      </c>
      <c r="K19" s="510"/>
      <c r="L19" s="510"/>
      <c r="M19" s="509"/>
      <c r="N19" s="9"/>
      <c r="O19" s="9"/>
      <c r="P19" s="9"/>
    </row>
    <row r="20" spans="1:19" ht="52" customHeight="1" thickBot="1" x14ac:dyDescent="0.5">
      <c r="A20" s="9"/>
      <c r="B20" s="9"/>
      <c r="C20" s="246"/>
      <c r="D20" s="516" t="s">
        <v>49</v>
      </c>
      <c r="E20" s="515"/>
      <c r="F20" s="514"/>
      <c r="G20" s="513">
        <v>0</v>
      </c>
      <c r="H20" s="512" t="e">
        <f>INDEX('[1]iKM-PI Quality '!C8:C30, MATCH(E20, '[1]iKM-PI Quality '!A8:A30, 0))</f>
        <v>#N/A</v>
      </c>
      <c r="I20" s="12"/>
      <c r="J20" s="511" t="s">
        <v>50</v>
      </c>
      <c r="K20" s="510"/>
      <c r="L20" s="510"/>
      <c r="M20" s="509"/>
      <c r="N20" s="9"/>
      <c r="O20" s="9"/>
      <c r="P20" s="9"/>
    </row>
    <row r="21" spans="1:19" ht="22.5" customHeight="1" thickBot="1" x14ac:dyDescent="0.5">
      <c r="A21" s="9"/>
      <c r="B21" s="9"/>
      <c r="C21" s="9"/>
      <c r="D21" s="263" t="s">
        <v>73</v>
      </c>
      <c r="E21" s="264"/>
      <c r="F21" s="265"/>
      <c r="G21" s="508">
        <v>0</v>
      </c>
      <c r="H21" s="9"/>
      <c r="I21" s="9"/>
      <c r="J21" s="9"/>
      <c r="K21" s="9"/>
      <c r="L21" s="9"/>
      <c r="M21" s="9"/>
      <c r="N21" s="9"/>
      <c r="O21" s="9"/>
      <c r="P21" s="9"/>
    </row>
    <row r="22" spans="1:19" ht="21.5" customHeight="1" thickBot="1" x14ac:dyDescent="0.5">
      <c r="A22" s="9"/>
      <c r="B22" s="9"/>
      <c r="C22" s="9"/>
      <c r="D22" s="263" t="s">
        <v>52</v>
      </c>
      <c r="E22" s="264"/>
      <c r="F22" s="265"/>
      <c r="G22" s="507">
        <f>SUM(G15:G21)</f>
        <v>0</v>
      </c>
      <c r="H22" s="9"/>
      <c r="I22" s="40" t="s">
        <v>53</v>
      </c>
      <c r="J22" s="40"/>
      <c r="K22" s="40"/>
      <c r="L22" s="40" t="s">
        <v>360</v>
      </c>
      <c r="M22" s="40"/>
      <c r="N22" s="41"/>
      <c r="O22" s="9"/>
      <c r="P22" s="9"/>
    </row>
    <row r="23" spans="1:19" ht="21.5" thickBot="1" x14ac:dyDescent="0.5">
      <c r="A23" s="9"/>
      <c r="B23" s="9"/>
      <c r="C23" s="9"/>
      <c r="D23" s="271" t="s">
        <v>54</v>
      </c>
      <c r="E23" s="272"/>
      <c r="F23" s="273"/>
      <c r="G23" s="507">
        <f>MIN(100,G22/0.6)</f>
        <v>0</v>
      </c>
      <c r="H23" s="9"/>
      <c r="I23" s="266" t="s">
        <v>55</v>
      </c>
      <c r="J23" s="266"/>
      <c r="K23" s="266"/>
      <c r="L23" s="266"/>
      <c r="M23" s="266"/>
      <c r="N23" s="267"/>
      <c r="O23" s="33"/>
      <c r="P23" s="33"/>
      <c r="Q23" s="8"/>
      <c r="R23" s="8"/>
      <c r="S23" s="8"/>
    </row>
    <row r="24" spans="1:19" ht="21.5" thickBot="1" x14ac:dyDescent="0.5">
      <c r="A24" s="9"/>
      <c r="B24" s="9"/>
      <c r="C24" s="9"/>
      <c r="D24" s="254" t="s">
        <v>56</v>
      </c>
      <c r="E24" s="255"/>
      <c r="F24" s="256"/>
      <c r="G24" s="506">
        <f>(G23*30%)</f>
        <v>0</v>
      </c>
      <c r="H24" s="9"/>
      <c r="I24" s="266" t="s">
        <v>57</v>
      </c>
      <c r="J24" s="266"/>
      <c r="K24" s="266"/>
      <c r="L24" s="266"/>
      <c r="M24" s="266"/>
      <c r="N24" s="267"/>
      <c r="O24" s="9"/>
      <c r="P24" s="9"/>
    </row>
    <row r="25" spans="1:19" ht="21.5" thickTop="1" x14ac:dyDescent="0.35">
      <c r="A25" s="9"/>
      <c r="B25" s="9"/>
      <c r="C25" s="9"/>
      <c r="D25" s="9"/>
      <c r="E25" s="9"/>
      <c r="F25" s="9"/>
      <c r="G25" s="9"/>
      <c r="H25" s="9"/>
      <c r="I25" s="266" t="s">
        <v>58</v>
      </c>
      <c r="J25" s="266"/>
      <c r="K25" s="266"/>
      <c r="L25" s="266"/>
      <c r="M25" s="266"/>
      <c r="N25" s="267"/>
      <c r="O25" s="9"/>
      <c r="P25" s="9"/>
    </row>
    <row r="26" spans="1:19" ht="21" x14ac:dyDescent="0.35">
      <c r="A26" s="9"/>
      <c r="B26" s="9"/>
      <c r="C26" s="9"/>
      <c r="D26" s="9"/>
      <c r="E26" s="9"/>
      <c r="F26" s="9"/>
      <c r="G26" s="9"/>
      <c r="H26" s="9"/>
      <c r="I26" s="266" t="s">
        <v>59</v>
      </c>
      <c r="J26" s="266"/>
      <c r="K26" s="266"/>
      <c r="L26" s="266"/>
      <c r="M26" s="266"/>
      <c r="N26" s="267"/>
      <c r="O26" s="9"/>
      <c r="P26" s="9"/>
    </row>
    <row r="27" spans="1:19" ht="21.5" thickBot="1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9" ht="21.5" thickBot="1" x14ac:dyDescent="0.55000000000000004">
      <c r="A28" s="493"/>
      <c r="B28" s="492"/>
      <c r="C28" s="492"/>
      <c r="D28" s="492"/>
      <c r="E28" s="492"/>
      <c r="F28" s="492"/>
      <c r="G28" s="492"/>
      <c r="H28" s="492"/>
      <c r="I28" s="492"/>
      <c r="J28" s="492"/>
      <c r="K28" s="492"/>
      <c r="L28" s="492"/>
      <c r="M28" s="492"/>
      <c r="N28" s="492"/>
      <c r="O28" s="492"/>
      <c r="P28" s="92"/>
    </row>
    <row r="29" spans="1:19" ht="37.5" customHeight="1" x14ac:dyDescent="0.8">
      <c r="A29" s="286" t="s">
        <v>74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71"/>
    </row>
    <row r="30" spans="1:19" ht="16.5" customHeight="1" thickBot="1" x14ac:dyDescent="0.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9" ht="21.75" customHeight="1" thickTop="1" thickBot="1" x14ac:dyDescent="0.55000000000000004">
      <c r="A31" s="350" t="s">
        <v>441</v>
      </c>
      <c r="B31" s="350"/>
      <c r="C31" s="9"/>
      <c r="D31" s="505" t="s">
        <v>61</v>
      </c>
      <c r="E31" s="504"/>
      <c r="F31" s="503"/>
      <c r="G31" s="503"/>
      <c r="H31" s="502"/>
      <c r="I31" s="501" t="s">
        <v>62</v>
      </c>
      <c r="J31" s="9"/>
      <c r="K31" s="300" t="s">
        <v>63</v>
      </c>
      <c r="L31" s="301"/>
      <c r="M31" s="9"/>
      <c r="N31" s="9"/>
      <c r="O31" s="9"/>
      <c r="P31" s="9"/>
    </row>
    <row r="32" spans="1:19" ht="47" customHeight="1" thickTop="1" thickBot="1" x14ac:dyDescent="0.4">
      <c r="A32" s="350"/>
      <c r="B32" s="350"/>
      <c r="C32" s="9"/>
      <c r="D32" s="500"/>
      <c r="E32" s="500"/>
      <c r="F32" s="499"/>
      <c r="G32" s="499"/>
      <c r="H32" s="499"/>
      <c r="I32" s="498">
        <v>0</v>
      </c>
      <c r="J32" s="9"/>
      <c r="K32" s="303" t="s">
        <v>440</v>
      </c>
      <c r="L32" s="303"/>
      <c r="M32" s="9"/>
      <c r="N32" s="9"/>
      <c r="O32" s="9"/>
      <c r="P32" s="9"/>
    </row>
    <row r="33" spans="1:16" ht="47" customHeight="1" thickTop="1" thickBot="1" x14ac:dyDescent="0.4">
      <c r="A33" s="350"/>
      <c r="B33" s="350"/>
      <c r="C33" s="9"/>
      <c r="D33" s="500"/>
      <c r="E33" s="500"/>
      <c r="F33" s="499"/>
      <c r="G33" s="499"/>
      <c r="H33" s="499"/>
      <c r="I33" s="498">
        <v>0</v>
      </c>
      <c r="J33" s="9"/>
      <c r="K33" s="304"/>
      <c r="L33" s="304"/>
      <c r="M33" s="9"/>
      <c r="N33" s="9"/>
      <c r="O33" s="9"/>
      <c r="P33" s="9"/>
    </row>
    <row r="34" spans="1:16" ht="19.5" customHeight="1" thickTop="1" thickBot="1" x14ac:dyDescent="0.5">
      <c r="A34" s="350"/>
      <c r="B34" s="350"/>
      <c r="C34" s="9"/>
      <c r="D34" s="9"/>
      <c r="E34" s="9"/>
      <c r="F34" s="9"/>
      <c r="G34" s="497" t="s">
        <v>66</v>
      </c>
      <c r="H34" s="273"/>
      <c r="I34" s="496">
        <f>MIN(40,I32+I33)</f>
        <v>0</v>
      </c>
      <c r="J34" s="9"/>
      <c r="K34" s="304"/>
      <c r="L34" s="304"/>
      <c r="M34" s="9"/>
      <c r="N34" s="9"/>
      <c r="O34" s="9"/>
      <c r="P34" s="9"/>
    </row>
    <row r="35" spans="1:16" ht="21.5" thickBot="1" x14ac:dyDescent="0.5">
      <c r="A35" s="350"/>
      <c r="B35" s="350"/>
      <c r="C35" s="9"/>
      <c r="D35" s="9"/>
      <c r="E35" s="9"/>
      <c r="F35" s="9"/>
      <c r="G35" s="359" t="s">
        <v>56</v>
      </c>
      <c r="H35" s="360"/>
      <c r="I35" s="495">
        <f>SUM(I34/40*15)</f>
        <v>0</v>
      </c>
      <c r="J35" s="9"/>
      <c r="K35" s="304"/>
      <c r="L35" s="304"/>
      <c r="M35" s="9"/>
      <c r="N35" s="9"/>
      <c r="O35" s="9"/>
      <c r="P35" s="9"/>
    </row>
    <row r="36" spans="1:16" ht="21.5" thickBot="1" x14ac:dyDescent="0.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21.5" thickBot="1" x14ac:dyDescent="0.55000000000000004">
      <c r="A37" s="493"/>
      <c r="B37" s="492"/>
      <c r="C37" s="492"/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2"/>
      <c r="O37" s="492"/>
      <c r="P37" s="92"/>
    </row>
    <row r="38" spans="1:16" ht="37.5" customHeight="1" x14ac:dyDescent="0.8">
      <c r="A38" s="286" t="s">
        <v>319</v>
      </c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71"/>
    </row>
    <row r="39" spans="1:16" ht="21" x14ac:dyDescent="0.5">
      <c r="A39" s="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1" x14ac:dyDescent="0.5">
      <c r="A40" s="9"/>
      <c r="B40" s="326" t="s">
        <v>78</v>
      </c>
      <c r="C40" s="329"/>
      <c r="D40" s="330"/>
      <c r="E40" s="9"/>
      <c r="F40" s="9"/>
      <c r="G40" s="9"/>
      <c r="H40" s="326" t="s">
        <v>79</v>
      </c>
      <c r="I40" s="329"/>
      <c r="J40" s="330"/>
      <c r="K40" s="9"/>
      <c r="L40" s="9"/>
      <c r="M40" s="9"/>
      <c r="N40" s="9"/>
      <c r="O40" s="9"/>
      <c r="P40" s="9"/>
    </row>
    <row r="41" spans="1:16" ht="21" x14ac:dyDescent="0.5">
      <c r="A41" s="9"/>
      <c r="B41" s="9"/>
      <c r="C41" s="332" t="s">
        <v>80</v>
      </c>
      <c r="D41" s="333"/>
      <c r="E41" s="333"/>
      <c r="F41" s="334"/>
      <c r="G41" s="9"/>
      <c r="H41" s="9"/>
      <c r="I41" s="94" t="s">
        <v>81</v>
      </c>
      <c r="J41" s="94"/>
      <c r="K41" s="94"/>
      <c r="L41" s="95"/>
      <c r="M41" s="96"/>
      <c r="N41" s="9"/>
      <c r="O41" s="9"/>
      <c r="P41" s="9"/>
    </row>
    <row r="42" spans="1:16" ht="21" x14ac:dyDescent="0.5">
      <c r="A42" s="9"/>
      <c r="B42" s="9"/>
      <c r="C42" s="319" t="s">
        <v>82</v>
      </c>
      <c r="D42" s="320"/>
      <c r="E42" s="320"/>
      <c r="F42" s="320"/>
      <c r="G42" s="320"/>
      <c r="H42" s="9"/>
      <c r="I42" s="94" t="s">
        <v>83</v>
      </c>
      <c r="J42" s="94"/>
      <c r="K42" s="94"/>
      <c r="L42" s="94"/>
      <c r="M42" s="97"/>
      <c r="N42" s="9"/>
      <c r="O42" s="9"/>
      <c r="P42" s="9"/>
    </row>
    <row r="43" spans="1:16" ht="21" x14ac:dyDescent="0.5">
      <c r="A43" s="9"/>
      <c r="B43" s="326" t="s">
        <v>84</v>
      </c>
      <c r="C43" s="327"/>
      <c r="D43" s="328"/>
      <c r="E43" s="9"/>
      <c r="F43" s="9"/>
      <c r="G43" s="9"/>
      <c r="H43" s="9"/>
      <c r="I43" s="94" t="s">
        <v>85</v>
      </c>
      <c r="J43" s="98"/>
      <c r="K43" s="98"/>
      <c r="L43" s="98"/>
      <c r="M43" s="97"/>
      <c r="N43" s="9"/>
      <c r="O43" s="9"/>
      <c r="P43" s="9"/>
    </row>
    <row r="44" spans="1:16" ht="21" x14ac:dyDescent="0.5">
      <c r="A44" s="9"/>
      <c r="B44" s="9"/>
      <c r="C44" s="335" t="s">
        <v>86</v>
      </c>
      <c r="D44" s="336"/>
      <c r="E44" s="336"/>
      <c r="F44" s="336"/>
      <c r="G44" s="96"/>
      <c r="H44" s="9"/>
      <c r="I44" s="94" t="s">
        <v>87</v>
      </c>
      <c r="J44" s="98"/>
      <c r="K44" s="98"/>
      <c r="L44" s="98"/>
      <c r="M44" s="97"/>
      <c r="N44" s="9"/>
      <c r="O44" s="9"/>
      <c r="P44" s="9"/>
    </row>
    <row r="45" spans="1:16" ht="21" x14ac:dyDescent="0.5">
      <c r="A45" s="9"/>
      <c r="B45" s="9"/>
      <c r="C45" s="94" t="s">
        <v>88</v>
      </c>
      <c r="D45" s="98"/>
      <c r="E45" s="99"/>
      <c r="F45" s="99"/>
      <c r="G45" s="97"/>
      <c r="H45" s="9"/>
      <c r="I45" s="94" t="s">
        <v>89</v>
      </c>
      <c r="J45" s="98"/>
      <c r="K45" s="98"/>
      <c r="L45" s="98"/>
      <c r="M45" s="97"/>
      <c r="N45" s="9"/>
      <c r="O45" s="9"/>
      <c r="P45" s="9"/>
    </row>
    <row r="46" spans="1:16" ht="21" x14ac:dyDescent="0.5">
      <c r="A46" s="9"/>
      <c r="B46" s="9"/>
      <c r="C46" s="94" t="s">
        <v>90</v>
      </c>
      <c r="D46" s="98"/>
      <c r="E46" s="98"/>
      <c r="F46" s="98"/>
      <c r="G46" s="100"/>
      <c r="H46" s="9"/>
      <c r="I46" s="101" t="s">
        <v>91</v>
      </c>
      <c r="J46" s="102"/>
      <c r="K46" s="102"/>
      <c r="L46" s="102"/>
      <c r="M46" s="97"/>
      <c r="N46" s="9"/>
      <c r="O46" s="9"/>
      <c r="P46" s="9"/>
    </row>
    <row r="47" spans="1:16" ht="21" x14ac:dyDescent="0.5">
      <c r="A47" s="9"/>
      <c r="B47" s="9"/>
      <c r="C47" s="103" t="s">
        <v>92</v>
      </c>
      <c r="D47" s="104"/>
      <c r="E47" s="104"/>
      <c r="F47" s="104"/>
      <c r="G47" s="105"/>
      <c r="H47" s="9"/>
      <c r="I47" s="125" t="s">
        <v>334</v>
      </c>
      <c r="J47" s="106"/>
      <c r="K47" s="106"/>
      <c r="L47" s="107"/>
      <c r="M47" s="106"/>
      <c r="N47" s="9"/>
      <c r="O47" s="9"/>
      <c r="P47" s="9"/>
    </row>
    <row r="48" spans="1:16" ht="21" x14ac:dyDescent="0.5">
      <c r="A48" s="9"/>
      <c r="B48" s="9"/>
      <c r="C48" s="94" t="s">
        <v>93</v>
      </c>
      <c r="D48" s="98"/>
      <c r="E48" s="98"/>
      <c r="F48" s="99"/>
      <c r="G48" s="97"/>
      <c r="H48" s="331" t="s">
        <v>94</v>
      </c>
      <c r="I48" s="327"/>
      <c r="J48" s="328"/>
      <c r="K48" s="9"/>
      <c r="L48" s="9"/>
      <c r="M48" s="9"/>
      <c r="N48" s="9"/>
      <c r="O48" s="9"/>
      <c r="P48" s="9"/>
    </row>
    <row r="49" spans="1:16" ht="21" x14ac:dyDescent="0.5">
      <c r="A49" s="9"/>
      <c r="B49" s="9"/>
      <c r="C49" s="94" t="s">
        <v>95</v>
      </c>
      <c r="D49" s="98"/>
      <c r="E49" s="98"/>
      <c r="F49" s="98"/>
      <c r="G49" s="97"/>
      <c r="H49" s="9"/>
      <c r="I49" s="94" t="s">
        <v>96</v>
      </c>
      <c r="J49" s="94"/>
      <c r="K49" s="94"/>
      <c r="L49" s="9"/>
      <c r="M49" s="9"/>
      <c r="N49" s="9"/>
      <c r="O49" s="9"/>
      <c r="P49" s="9"/>
    </row>
    <row r="50" spans="1:16" ht="23.25" customHeight="1" x14ac:dyDescent="0.5">
      <c r="A50" s="324" t="s">
        <v>434</v>
      </c>
      <c r="B50" s="325"/>
      <c r="C50" s="94" t="s">
        <v>97</v>
      </c>
      <c r="D50" s="98"/>
      <c r="E50" s="98"/>
      <c r="F50" s="98"/>
      <c r="G50" s="97"/>
      <c r="H50" s="9"/>
      <c r="I50" s="94" t="s">
        <v>98</v>
      </c>
      <c r="J50" s="94"/>
      <c r="K50" s="94"/>
      <c r="L50" s="9"/>
      <c r="M50" s="300" t="s">
        <v>63</v>
      </c>
      <c r="N50" s="301"/>
      <c r="O50" s="9"/>
      <c r="P50" s="9"/>
    </row>
    <row r="51" spans="1:16" ht="21" customHeight="1" x14ac:dyDescent="0.5">
      <c r="A51" s="324"/>
      <c r="B51" s="325"/>
      <c r="C51" s="94" t="s">
        <v>99</v>
      </c>
      <c r="D51" s="98"/>
      <c r="E51" s="98"/>
      <c r="F51" s="99"/>
      <c r="G51" s="97"/>
      <c r="H51" s="9"/>
      <c r="I51" s="94" t="s">
        <v>100</v>
      </c>
      <c r="J51" s="94"/>
      <c r="K51" s="94"/>
      <c r="L51" s="9"/>
      <c r="M51" s="302" t="s">
        <v>439</v>
      </c>
      <c r="N51" s="302"/>
      <c r="O51" s="9"/>
      <c r="P51" s="9"/>
    </row>
    <row r="52" spans="1:16" ht="21" customHeight="1" x14ac:dyDescent="0.5">
      <c r="A52" s="324"/>
      <c r="B52" s="325"/>
      <c r="C52" s="94" t="s">
        <v>101</v>
      </c>
      <c r="D52" s="98"/>
      <c r="E52" s="99"/>
      <c r="F52" s="99"/>
      <c r="G52" s="97"/>
      <c r="H52" s="9"/>
      <c r="I52" s="94" t="s">
        <v>102</v>
      </c>
      <c r="J52" s="94"/>
      <c r="K52" s="94"/>
      <c r="L52" s="9"/>
      <c r="M52" s="337"/>
      <c r="N52" s="337"/>
      <c r="O52" s="9"/>
      <c r="P52" s="9"/>
    </row>
    <row r="53" spans="1:16" ht="21" customHeight="1" x14ac:dyDescent="0.5">
      <c r="A53" s="324"/>
      <c r="B53" s="325"/>
      <c r="C53" s="94" t="s">
        <v>103</v>
      </c>
      <c r="D53" s="98"/>
      <c r="E53" s="98"/>
      <c r="F53" s="98"/>
      <c r="G53" s="97"/>
      <c r="H53" s="9"/>
      <c r="I53" s="94" t="s">
        <v>104</v>
      </c>
      <c r="J53" s="94"/>
      <c r="K53" s="94"/>
      <c r="L53" s="9"/>
      <c r="M53" s="337"/>
      <c r="N53" s="337"/>
      <c r="O53" s="9"/>
      <c r="P53" s="9"/>
    </row>
    <row r="54" spans="1:16" ht="21" customHeight="1" x14ac:dyDescent="0.5">
      <c r="A54" s="324"/>
      <c r="B54" s="325"/>
      <c r="C54" s="94" t="s">
        <v>105</v>
      </c>
      <c r="D54" s="98"/>
      <c r="E54" s="98"/>
      <c r="F54" s="98"/>
      <c r="G54" s="97"/>
      <c r="H54" s="9"/>
      <c r="I54" s="322" t="s">
        <v>320</v>
      </c>
      <c r="J54" s="321"/>
      <c r="K54" s="323"/>
      <c r="L54" s="9"/>
      <c r="M54" s="9"/>
      <c r="N54" s="9"/>
      <c r="O54" s="9"/>
      <c r="P54" s="9"/>
    </row>
    <row r="55" spans="1:16" ht="21" customHeight="1" x14ac:dyDescent="0.5">
      <c r="A55" s="9"/>
      <c r="B55" s="9"/>
      <c r="C55" s="94" t="s">
        <v>106</v>
      </c>
      <c r="D55" s="98"/>
      <c r="E55" s="98"/>
      <c r="F55" s="98"/>
      <c r="G55" s="97"/>
      <c r="H55" s="9"/>
      <c r="I55" s="322" t="s">
        <v>335</v>
      </c>
      <c r="J55" s="321"/>
      <c r="K55" s="323"/>
      <c r="L55" s="9"/>
      <c r="M55" s="9"/>
      <c r="N55" s="9"/>
      <c r="O55" s="9"/>
      <c r="P55" s="9"/>
    </row>
    <row r="56" spans="1:16" ht="21" customHeight="1" x14ac:dyDescent="0.5">
      <c r="A56" s="9"/>
      <c r="B56" s="9"/>
      <c r="C56" s="94" t="s">
        <v>107</v>
      </c>
      <c r="D56" s="98"/>
      <c r="E56" s="98"/>
      <c r="F56" s="98"/>
      <c r="G56" s="97"/>
      <c r="H56" s="9"/>
      <c r="I56" s="322" t="s">
        <v>321</v>
      </c>
      <c r="J56" s="321"/>
      <c r="K56" s="323"/>
      <c r="L56" s="9"/>
      <c r="M56" s="9"/>
      <c r="N56" s="9"/>
      <c r="O56" s="9"/>
      <c r="P56" s="9"/>
    </row>
    <row r="57" spans="1:16" ht="27" customHeight="1" x14ac:dyDescent="0.5">
      <c r="A57" s="9"/>
      <c r="B57" s="9"/>
      <c r="C57" s="94" t="s">
        <v>108</v>
      </c>
      <c r="D57" s="98"/>
      <c r="E57" s="98"/>
      <c r="F57" s="98"/>
      <c r="G57" s="97"/>
      <c r="H57" s="9"/>
      <c r="I57" s="321" t="s">
        <v>322</v>
      </c>
      <c r="J57" s="321"/>
      <c r="K57" s="321"/>
      <c r="L57" s="9"/>
      <c r="M57" s="9"/>
      <c r="N57" s="9"/>
      <c r="O57" s="9"/>
      <c r="P57" s="9"/>
    </row>
    <row r="58" spans="1:16" ht="21.5" thickBot="1" x14ac:dyDescent="0.55000000000000004">
      <c r="A58" s="9"/>
      <c r="B58" s="9"/>
      <c r="C58" s="315" t="s">
        <v>109</v>
      </c>
      <c r="D58" s="316"/>
      <c r="E58" s="316"/>
      <c r="F58" s="316"/>
      <c r="G58" s="97"/>
      <c r="H58" s="9"/>
      <c r="I58" s="9"/>
      <c r="J58" s="9"/>
      <c r="K58" s="9"/>
      <c r="L58" s="9"/>
      <c r="M58" s="9"/>
      <c r="N58" s="9"/>
      <c r="O58" s="9"/>
      <c r="P58" s="9"/>
    </row>
    <row r="59" spans="1:16" ht="21.5" thickBot="1" x14ac:dyDescent="0.55000000000000004">
      <c r="A59" s="9"/>
      <c r="B59" s="9"/>
      <c r="C59" s="9"/>
      <c r="D59" s="9"/>
      <c r="E59" s="9"/>
      <c r="F59" s="9"/>
      <c r="G59" s="9"/>
      <c r="H59" s="9"/>
      <c r="I59" s="317" t="s">
        <v>110</v>
      </c>
      <c r="J59" s="318"/>
      <c r="K59" s="494"/>
      <c r="L59" s="9"/>
      <c r="M59" s="9"/>
      <c r="N59" s="9"/>
      <c r="O59" s="9"/>
      <c r="P59" s="9"/>
    </row>
    <row r="60" spans="1:16" ht="21.5" thickBot="1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ht="21.5" thickBot="1" x14ac:dyDescent="0.55000000000000004">
      <c r="A61" s="493"/>
      <c r="B61" s="492"/>
      <c r="C61" s="492"/>
      <c r="D61" s="492"/>
      <c r="E61" s="492"/>
      <c r="F61" s="492"/>
      <c r="G61" s="492"/>
      <c r="H61" s="492"/>
      <c r="I61" s="492"/>
      <c r="J61" s="492"/>
      <c r="K61" s="492"/>
      <c r="L61" s="492"/>
      <c r="M61" s="492"/>
      <c r="N61" s="492"/>
      <c r="O61" s="492"/>
      <c r="P61" s="92"/>
    </row>
  </sheetData>
  <sheetProtection algorithmName="SHA-512" hashValue="WE80DjY9qSaPaO3KgEPXHRH75s/vn60KoITF7GUH1bKx49QtpObOOrKVc/XyVjt2XW1a8gVxNjFnhiQw9f2CIA==" saltValue="m+ocbAD9z9Hryj/YxzlykQ==" spinCount="100000" sheet="1" selectLockedCells="1"/>
  <dataConsolidate/>
  <mergeCells count="71">
    <mergeCell ref="B5:C5"/>
    <mergeCell ref="A11:O11"/>
    <mergeCell ref="A6:C6"/>
    <mergeCell ref="A8:O8"/>
    <mergeCell ref="A1:O1"/>
    <mergeCell ref="A2:A5"/>
    <mergeCell ref="B2:C2"/>
    <mergeCell ref="G2:J2"/>
    <mergeCell ref="B3:C3"/>
    <mergeCell ref="G3:J3"/>
    <mergeCell ref="B4:C4"/>
    <mergeCell ref="K15:L15"/>
    <mergeCell ref="N15:N17"/>
    <mergeCell ref="E16:F16"/>
    <mergeCell ref="K16:L16"/>
    <mergeCell ref="E17:F17"/>
    <mergeCell ref="K17:L17"/>
    <mergeCell ref="A12:O12"/>
    <mergeCell ref="D13:H13"/>
    <mergeCell ref="J13:M13"/>
    <mergeCell ref="A14:B14"/>
    <mergeCell ref="C14:C20"/>
    <mergeCell ref="E14:F14"/>
    <mergeCell ref="K14:L14"/>
    <mergeCell ref="A15:A18"/>
    <mergeCell ref="B15:B18"/>
    <mergeCell ref="E15:F15"/>
    <mergeCell ref="I23:N23"/>
    <mergeCell ref="D24:F24"/>
    <mergeCell ref="I24:N24"/>
    <mergeCell ref="E18:F18"/>
    <mergeCell ref="K18:L18"/>
    <mergeCell ref="E19:F19"/>
    <mergeCell ref="K19:L19"/>
    <mergeCell ref="E20:F20"/>
    <mergeCell ref="K20:L20"/>
    <mergeCell ref="D33:H33"/>
    <mergeCell ref="G34:H34"/>
    <mergeCell ref="G35:H35"/>
    <mergeCell ref="D21:F21"/>
    <mergeCell ref="D22:F22"/>
    <mergeCell ref="D23:F23"/>
    <mergeCell ref="C58:F58"/>
    <mergeCell ref="I25:N25"/>
    <mergeCell ref="I26:N26"/>
    <mergeCell ref="A28:O28"/>
    <mergeCell ref="A29:O29"/>
    <mergeCell ref="A31:B35"/>
    <mergeCell ref="D31:H31"/>
    <mergeCell ref="K31:L31"/>
    <mergeCell ref="D32:H32"/>
    <mergeCell ref="K32:L35"/>
    <mergeCell ref="C42:G42"/>
    <mergeCell ref="B43:D43"/>
    <mergeCell ref="C44:F44"/>
    <mergeCell ref="H48:J48"/>
    <mergeCell ref="A50:B54"/>
    <mergeCell ref="A37:O37"/>
    <mergeCell ref="A38:O38"/>
    <mergeCell ref="B40:D40"/>
    <mergeCell ref="H40:J40"/>
    <mergeCell ref="I59:J59"/>
    <mergeCell ref="A61:O61"/>
    <mergeCell ref="A9:E9"/>
    <mergeCell ref="M50:N50"/>
    <mergeCell ref="M51:N53"/>
    <mergeCell ref="I54:K54"/>
    <mergeCell ref="I55:K55"/>
    <mergeCell ref="I56:K56"/>
    <mergeCell ref="I57:K57"/>
    <mergeCell ref="C41:F41"/>
  </mergeCells>
  <hyperlinks>
    <hyperlink ref="O13" r:id="rId1" display="Link to Pracice Insights Quality Help Menu" xr:uid="{44EDFB60-CC8F-49AB-940D-2CE7842BACC7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CCC2-0B46-4FF7-91B6-256458BBA430}">
  <sheetPr>
    <tabColor rgb="FF7030A0"/>
  </sheetPr>
  <dimension ref="A1:P27"/>
  <sheetViews>
    <sheetView zoomScale="55" zoomScaleNormal="55" workbookViewId="0">
      <selection activeCell="C8" sqref="C8"/>
    </sheetView>
  </sheetViews>
  <sheetFormatPr defaultRowHeight="14.5" x14ac:dyDescent="0.35"/>
  <cols>
    <col min="1" max="1" width="29.81640625" customWidth="1"/>
    <col min="2" max="2" width="24.54296875" customWidth="1"/>
    <col min="3" max="3" width="13.81640625" customWidth="1"/>
    <col min="4" max="4" width="17.453125" customWidth="1"/>
    <col min="5" max="5" width="16.54296875" customWidth="1"/>
    <col min="6" max="6" width="22" customWidth="1"/>
    <col min="7" max="7" width="19.453125" customWidth="1"/>
    <col min="8" max="8" width="18.1796875" customWidth="1"/>
    <col min="9" max="9" width="20.1796875" customWidth="1"/>
    <col min="10" max="10" width="18.8164062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37.453125" customWidth="1"/>
    <col min="16" max="16" width="8.7265625" customWidth="1"/>
  </cols>
  <sheetData>
    <row r="1" spans="1:16" ht="39" customHeight="1" thickBot="1" x14ac:dyDescent="1.05">
      <c r="A1" s="576" t="s">
        <v>454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16" ht="24" customHeight="1" thickTop="1" thickBot="1" x14ac:dyDescent="1.05">
      <c r="A2" s="577"/>
      <c r="B2" s="577"/>
      <c r="C2" s="543"/>
      <c r="D2" s="225" t="s">
        <v>446</v>
      </c>
      <c r="E2" s="225"/>
      <c r="F2" s="225"/>
      <c r="G2" s="225"/>
      <c r="H2" s="577"/>
      <c r="I2" s="577"/>
      <c r="J2" s="577"/>
      <c r="K2" s="577"/>
      <c r="L2" s="577"/>
      <c r="M2" s="577"/>
      <c r="N2" s="577"/>
      <c r="O2" s="577"/>
      <c r="P2" s="577"/>
    </row>
    <row r="3" spans="1:16" ht="27.5" customHeight="1" thickTop="1" thickBot="1" x14ac:dyDescent="1.05">
      <c r="A3" s="577"/>
      <c r="B3" s="577"/>
      <c r="C3" s="542"/>
      <c r="D3" s="225" t="s">
        <v>445</v>
      </c>
      <c r="E3" s="225"/>
      <c r="F3" s="225"/>
      <c r="G3" s="225"/>
      <c r="H3" s="577"/>
      <c r="I3" s="577"/>
      <c r="J3" s="577"/>
      <c r="K3" s="577"/>
      <c r="L3" s="577"/>
      <c r="M3" s="577"/>
      <c r="N3" s="577"/>
      <c r="O3" s="577"/>
      <c r="P3" s="577"/>
    </row>
    <row r="4" spans="1:16" ht="22" customHeight="1" thickTop="1" thickBot="1" x14ac:dyDescent="1.05">
      <c r="A4" s="577"/>
      <c r="B4" s="577"/>
      <c r="C4" s="578"/>
      <c r="D4" s="579"/>
      <c r="E4" s="579"/>
      <c r="F4" s="579"/>
      <c r="G4" s="579"/>
      <c r="H4" s="577"/>
      <c r="I4" s="577"/>
      <c r="J4" s="577"/>
      <c r="K4" s="577"/>
      <c r="L4" s="577"/>
      <c r="M4" s="577"/>
      <c r="N4" s="577"/>
      <c r="O4" s="577"/>
      <c r="P4" s="577"/>
    </row>
    <row r="5" spans="1:16" ht="87" customHeight="1" thickBot="1" x14ac:dyDescent="1.05">
      <c r="A5" s="580"/>
      <c r="B5" s="580"/>
      <c r="C5" s="581" t="s">
        <v>455</v>
      </c>
      <c r="D5" s="581" t="s">
        <v>456</v>
      </c>
      <c r="E5" s="581" t="s">
        <v>457</v>
      </c>
      <c r="F5" s="582" t="s">
        <v>458</v>
      </c>
      <c r="G5" s="583"/>
      <c r="H5" s="583"/>
      <c r="I5" s="581" t="s">
        <v>455</v>
      </c>
      <c r="J5" s="581" t="s">
        <v>455</v>
      </c>
      <c r="K5" s="581" t="s">
        <v>457</v>
      </c>
      <c r="L5" s="584" t="s">
        <v>15</v>
      </c>
      <c r="M5" s="585" t="s">
        <v>397</v>
      </c>
      <c r="N5" s="585"/>
      <c r="O5" s="580"/>
      <c r="P5" s="580"/>
    </row>
    <row r="6" spans="1:16" ht="24.5" customHeight="1" thickTop="1" thickBot="1" x14ac:dyDescent="1.05">
      <c r="A6" s="580"/>
      <c r="B6" s="580"/>
      <c r="C6" s="586" t="s">
        <v>459</v>
      </c>
      <c r="D6" s="587" t="s">
        <v>460</v>
      </c>
      <c r="E6" s="586" t="s">
        <v>18</v>
      </c>
      <c r="F6" s="227" t="s">
        <v>461</v>
      </c>
      <c r="G6" s="227"/>
      <c r="H6" s="228"/>
      <c r="I6" s="588" t="s">
        <v>19</v>
      </c>
      <c r="J6" s="586" t="s">
        <v>20</v>
      </c>
      <c r="K6" s="586" t="s">
        <v>462</v>
      </c>
      <c r="L6" s="586" t="s">
        <v>463</v>
      </c>
      <c r="M6" s="589"/>
      <c r="N6" s="589"/>
      <c r="O6" s="580"/>
      <c r="P6" s="580"/>
    </row>
    <row r="7" spans="1:16" ht="97.5" customHeight="1" thickTop="1" x14ac:dyDescent="1">
      <c r="A7" s="590" t="s">
        <v>33</v>
      </c>
      <c r="B7" s="580"/>
      <c r="C7" s="591"/>
      <c r="D7" s="592"/>
      <c r="E7" s="591"/>
      <c r="F7" s="593" t="s">
        <v>464</v>
      </c>
      <c r="G7" s="594" t="s">
        <v>465</v>
      </c>
      <c r="H7" s="595" t="s">
        <v>466</v>
      </c>
      <c r="I7" s="596"/>
      <c r="J7" s="597"/>
      <c r="K7" s="597"/>
      <c r="L7" s="597"/>
      <c r="M7" s="580"/>
      <c r="N7" s="580"/>
      <c r="O7" s="598" t="s">
        <v>467</v>
      </c>
      <c r="P7" s="580"/>
    </row>
    <row r="8" spans="1:16" ht="34" customHeight="1" thickBot="1" x14ac:dyDescent="1.05">
      <c r="A8" s="235" t="s">
        <v>468</v>
      </c>
      <c r="B8" s="599" t="s">
        <v>23</v>
      </c>
      <c r="C8" s="600">
        <v>0</v>
      </c>
      <c r="D8" s="601"/>
      <c r="E8" s="602">
        <v>0</v>
      </c>
      <c r="F8" s="602">
        <v>0</v>
      </c>
      <c r="G8" s="602">
        <v>0</v>
      </c>
      <c r="H8" s="603"/>
      <c r="I8" s="28"/>
      <c r="J8" s="28"/>
      <c r="K8" s="28"/>
      <c r="L8" s="29"/>
      <c r="M8" s="580"/>
      <c r="N8" s="580"/>
      <c r="O8" s="580"/>
      <c r="P8" s="580"/>
    </row>
    <row r="9" spans="1:16" ht="34.5" customHeight="1" thickBot="1" x14ac:dyDescent="1.05">
      <c r="A9" s="235"/>
      <c r="B9" s="599" t="s">
        <v>24</v>
      </c>
      <c r="C9" s="604">
        <v>1</v>
      </c>
      <c r="D9" s="43"/>
      <c r="E9" s="605">
        <v>1</v>
      </c>
      <c r="F9" s="605">
        <v>1</v>
      </c>
      <c r="G9" s="605">
        <v>1</v>
      </c>
      <c r="H9" s="30"/>
      <c r="I9" s="30"/>
      <c r="J9" s="30"/>
      <c r="K9" s="30"/>
      <c r="L9" s="31"/>
      <c r="M9" s="580"/>
      <c r="N9" s="580"/>
      <c r="O9" s="580"/>
      <c r="P9" s="580"/>
    </row>
    <row r="10" spans="1:16" ht="71" thickBot="1" x14ac:dyDescent="1.05">
      <c r="A10" s="127" t="s">
        <v>469</v>
      </c>
      <c r="B10" s="32" t="s">
        <v>470</v>
      </c>
      <c r="C10" s="208">
        <f>(C8/C9)*100</f>
        <v>0</v>
      </c>
      <c r="D10" s="606" t="s">
        <v>27</v>
      </c>
      <c r="E10" s="607">
        <f>(E8/E9)*100</f>
        <v>0</v>
      </c>
      <c r="F10" s="608">
        <f>(F8/F9)*100</f>
        <v>0</v>
      </c>
      <c r="G10" s="608">
        <f>(G8/G9)*100</f>
        <v>0</v>
      </c>
      <c r="H10" s="606" t="s">
        <v>27</v>
      </c>
      <c r="I10" s="606" t="s">
        <v>27</v>
      </c>
      <c r="J10" s="606" t="s">
        <v>27</v>
      </c>
      <c r="K10" s="606" t="s">
        <v>27</v>
      </c>
      <c r="L10" s="606" t="s">
        <v>27</v>
      </c>
      <c r="M10" s="580"/>
      <c r="N10" s="580"/>
      <c r="O10" s="580"/>
      <c r="P10" s="580"/>
    </row>
    <row r="11" spans="1:16" ht="47" x14ac:dyDescent="1">
      <c r="A11" s="127" t="s">
        <v>471</v>
      </c>
      <c r="B11" s="32" t="s">
        <v>28</v>
      </c>
      <c r="C11" s="3">
        <v>0.25</v>
      </c>
      <c r="D11" s="11">
        <v>0.25</v>
      </c>
      <c r="E11" s="3">
        <v>0.1</v>
      </c>
      <c r="F11" s="3">
        <v>0.15</v>
      </c>
      <c r="G11" s="609">
        <v>0.15</v>
      </c>
      <c r="H11" s="610">
        <v>0.3</v>
      </c>
      <c r="I11" s="4">
        <v>0</v>
      </c>
      <c r="J11" s="4">
        <v>0</v>
      </c>
      <c r="K11" s="4">
        <v>0.1</v>
      </c>
      <c r="L11" s="7" t="s">
        <v>29</v>
      </c>
      <c r="M11" s="580"/>
      <c r="N11" s="580"/>
      <c r="O11" s="580"/>
      <c r="P11" s="580"/>
    </row>
    <row r="12" spans="1:16" ht="44" customHeight="1" thickBot="1" x14ac:dyDescent="1.05">
      <c r="A12" s="129" t="s">
        <v>472</v>
      </c>
      <c r="B12" s="32" t="s">
        <v>30</v>
      </c>
      <c r="C12" s="611">
        <f>C10*C11</f>
        <v>0</v>
      </c>
      <c r="D12" s="612">
        <f>IF(D10="Yes", 25) + IF(D10="No", 0)</f>
        <v>0</v>
      </c>
      <c r="E12" s="611">
        <f>E10*E11</f>
        <v>0</v>
      </c>
      <c r="F12" s="611">
        <f>F10*F11</f>
        <v>0</v>
      </c>
      <c r="G12" s="611">
        <f>G10*G11</f>
        <v>0</v>
      </c>
      <c r="H12" s="611">
        <f>IF(H10="Yes", 30) + IF(H10="No", 0)</f>
        <v>0</v>
      </c>
      <c r="I12" s="23" t="str">
        <f>IF(I10="Yes",[1]Calc_Validation_DropDown!A2,[1]Calc_Validation_DropDown!A3)</f>
        <v>STOP</v>
      </c>
      <c r="J12" s="23" t="str">
        <f>IF(J10="Yes",[1]Calc_Validation_DropDown!A2,[1]Calc_Validation_DropDown!A3)</f>
        <v>STOP</v>
      </c>
      <c r="K12" s="23" t="str">
        <f>IF(K10="Yes",10,[1]Calc_Validation_DropDown!A3)</f>
        <v>STOP</v>
      </c>
      <c r="L12" s="613">
        <f>IF(L10="Yes", 5) + IF(L10="No", 0)</f>
        <v>0</v>
      </c>
      <c r="M12" s="614" t="str">
        <f>IFERROR( C12+D12+E12+F12+G12+H12+L12+K12+I12+J12, "STOP")</f>
        <v>STOP</v>
      </c>
      <c r="N12" s="580"/>
      <c r="O12" s="580"/>
      <c r="P12" s="580"/>
    </row>
    <row r="13" spans="1:16" ht="15" customHeight="1" thickTop="1" x14ac:dyDescent="1">
      <c r="A13" s="580"/>
      <c r="B13" s="580"/>
      <c r="C13" s="580"/>
      <c r="D13" s="580"/>
      <c r="E13" s="580"/>
      <c r="F13" s="580"/>
      <c r="G13" s="580"/>
      <c r="H13" s="580"/>
      <c r="I13" s="580"/>
      <c r="J13" s="580"/>
      <c r="K13" s="580"/>
      <c r="L13" s="580"/>
      <c r="M13" s="580"/>
      <c r="N13" s="580"/>
      <c r="O13" s="580"/>
      <c r="P13" s="580"/>
    </row>
    <row r="14" spans="1:16" ht="26" customHeight="1" x14ac:dyDescent="1">
      <c r="A14" s="615"/>
      <c r="B14" s="615"/>
      <c r="C14" s="615"/>
      <c r="D14" s="615"/>
      <c r="E14" s="615"/>
      <c r="F14" s="615"/>
      <c r="G14" s="615"/>
      <c r="H14" s="615"/>
      <c r="I14" s="615"/>
      <c r="J14" s="615"/>
      <c r="K14" s="615"/>
      <c r="L14" s="615"/>
      <c r="M14" s="616"/>
      <c r="N14" s="616"/>
      <c r="O14" s="616"/>
      <c r="P14" s="616"/>
    </row>
    <row r="15" spans="1:16" ht="152" customHeight="1" thickBot="1" x14ac:dyDescent="1.05">
      <c r="A15" s="617" t="s">
        <v>473</v>
      </c>
      <c r="B15" s="618"/>
      <c r="C15" s="619"/>
      <c r="D15" s="620" t="s">
        <v>474</v>
      </c>
      <c r="E15" s="620" t="s">
        <v>475</v>
      </c>
      <c r="F15" s="620" t="s">
        <v>476</v>
      </c>
      <c r="G15" s="620" t="s">
        <v>477</v>
      </c>
      <c r="H15" s="620" t="s">
        <v>478</v>
      </c>
      <c r="I15" s="621" t="s">
        <v>479</v>
      </c>
      <c r="J15" s="620" t="s">
        <v>480</v>
      </c>
      <c r="K15" s="620" t="s">
        <v>481</v>
      </c>
      <c r="L15" s="580"/>
      <c r="M15" s="580"/>
      <c r="N15" s="580"/>
      <c r="O15" s="580"/>
      <c r="P15" s="580"/>
    </row>
    <row r="16" spans="1:16" ht="47" thickTop="1" thickBot="1" x14ac:dyDescent="1.05">
      <c r="A16" s="580"/>
      <c r="B16" s="580"/>
      <c r="C16" s="580"/>
      <c r="D16" s="622" t="str">
        <f>M12</f>
        <v>STOP</v>
      </c>
      <c r="E16" s="622" t="e">
        <f>IF(F9&gt;99,0,IF((D12+E12+G12+K12+L12)+(C10*40%)&gt;=100,100,(D12+E12+G12+K12+L12)+(C10*40%)))</f>
        <v>#VALUE!</v>
      </c>
      <c r="F16" s="622" t="e">
        <f>IF(G9&gt;99,0,IF((C12+D12+E12+K12+L12)+(F10*30%)&gt;=100,100,(C12+D12+E12+K12+L12)+(F10*30%)))</f>
        <v>#VALUE!</v>
      </c>
      <c r="G16" s="622" t="e">
        <f>IF(E9&gt;99,0,IF((D12+F12+G12+K12+L12)+(C10*35%)&gt;=100,100,(D12+F12+G12+K12+L12)+(C10*35%)))</f>
        <v>#VALUE!</v>
      </c>
      <c r="H16" s="622">
        <f>IF((C12+D12+F12+G12+L12)+(E10*15%)&gt;=100,100,(C12+D12+F12+G12+L12)+(E10*15%))</f>
        <v>0</v>
      </c>
      <c r="I16" s="622" t="e">
        <f>IF(OR(G9&gt;99,F9&gt;99),0,IF((D12+E12+K12+L12)+(C10*55%)&gt;=100,100,(D12+E12+K12+L12)+(C10*55%)))</f>
        <v>#VALUE!</v>
      </c>
      <c r="J16" s="622" t="e">
        <f>IF((E12+F12+G12+K12)+(C10*50%)&gt;=100,100,(E12+G12+K12+L12)+(C10*50%))</f>
        <v>#VALUE!</v>
      </c>
      <c r="K16" s="622" t="e">
        <f>IF(OR(G9&gt;99,F9&gt;99),0,IF((E12+K12)+(C10*80%)&gt;=100,100,(E12+K12)+(C10*80%)))</f>
        <v>#VALUE!</v>
      </c>
      <c r="L16" s="580"/>
      <c r="M16" s="580"/>
      <c r="N16" s="580"/>
      <c r="O16" s="580"/>
      <c r="P16" s="580"/>
    </row>
    <row r="17" spans="1:16" ht="26.5" customHeight="1" thickTop="1" x14ac:dyDescent="1">
      <c r="A17" s="615"/>
      <c r="B17" s="615"/>
      <c r="C17" s="615"/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</row>
    <row r="18" spans="1:16" ht="110.5" thickBot="1" x14ac:dyDescent="1.05">
      <c r="A18" s="617" t="s">
        <v>482</v>
      </c>
      <c r="B18" s="618"/>
      <c r="C18" s="619"/>
      <c r="D18" s="620" t="s">
        <v>474</v>
      </c>
      <c r="E18" s="620" t="s">
        <v>477</v>
      </c>
      <c r="F18" s="620" t="s">
        <v>478</v>
      </c>
      <c r="G18" s="620" t="s">
        <v>480</v>
      </c>
      <c r="H18" s="580"/>
      <c r="I18" s="580"/>
      <c r="J18" s="580"/>
      <c r="K18" s="580"/>
      <c r="L18" s="580"/>
      <c r="M18" s="580"/>
      <c r="N18" s="580"/>
      <c r="O18" s="580"/>
      <c r="P18" s="580"/>
    </row>
    <row r="19" spans="1:16" ht="47" thickTop="1" thickBot="1" x14ac:dyDescent="1.05">
      <c r="A19" s="580"/>
      <c r="B19" s="580"/>
      <c r="C19" s="580"/>
      <c r="D19" s="622" t="str">
        <f>M12</f>
        <v>STOP</v>
      </c>
      <c r="E19" s="622" t="e">
        <f>IF(E9&gt;99,0,IF((D12+H12+K12+L12)+(C10*35%)&gt;=100,100,(D12+H12+K12+L12)+(C10*35%)))</f>
        <v>#VALUE!</v>
      </c>
      <c r="F19" s="622">
        <f>IF((C12+D12+H12+L12)+(E10*15%)&gt;=100,100,(C12+D12+H12+L12)+(E10*15%))</f>
        <v>0</v>
      </c>
      <c r="G19" s="622" t="e">
        <f>IF((E12+H12+K12)+(C10*50%)&gt;=100,100,(E12+H12+K12)+(C10*50%))</f>
        <v>#VALUE!</v>
      </c>
      <c r="H19" s="580"/>
      <c r="I19" s="580"/>
      <c r="J19" s="580"/>
      <c r="K19" s="580"/>
      <c r="L19" s="580"/>
      <c r="M19" s="580"/>
      <c r="N19" s="580"/>
      <c r="O19" s="580"/>
      <c r="P19" s="580"/>
    </row>
    <row r="20" spans="1:16" ht="46.5" thickTop="1" x14ac:dyDescent="1">
      <c r="A20" s="580"/>
      <c r="B20" s="580"/>
      <c r="C20" s="580"/>
      <c r="D20" s="580"/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580"/>
    </row>
    <row r="21" spans="1:16" ht="46" x14ac:dyDescent="1">
      <c r="A21" s="580"/>
      <c r="B21" s="580"/>
      <c r="C21" s="580"/>
      <c r="D21" s="580"/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580"/>
    </row>
    <row r="22" spans="1:16" ht="46" x14ac:dyDescent="1">
      <c r="A22" s="580"/>
      <c r="B22" s="580"/>
      <c r="C22" s="580"/>
      <c r="D22" s="580"/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580"/>
    </row>
    <row r="23" spans="1:16" ht="46" x14ac:dyDescent="1">
      <c r="A23" s="580"/>
      <c r="B23" s="580"/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M23" s="580"/>
      <c r="N23" s="580"/>
      <c r="O23" s="580"/>
    </row>
    <row r="24" spans="1:16" ht="46" x14ac:dyDescent="1">
      <c r="A24" s="580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0"/>
    </row>
    <row r="25" spans="1:16" ht="46" x14ac:dyDescent="1">
      <c r="A25" s="580"/>
      <c r="B25" s="580"/>
      <c r="C25" s="580"/>
      <c r="D25" s="580"/>
      <c r="E25" s="580"/>
      <c r="F25" s="580"/>
      <c r="G25" s="580"/>
      <c r="H25" s="580"/>
      <c r="I25" s="580"/>
      <c r="J25" s="580"/>
      <c r="K25" s="580"/>
      <c r="L25" s="580"/>
      <c r="M25" s="580"/>
      <c r="N25" s="580"/>
      <c r="O25" s="580"/>
    </row>
    <row r="26" spans="1:16" ht="46" x14ac:dyDescent="1">
      <c r="A26" s="580"/>
      <c r="B26" s="580"/>
      <c r="C26" s="580"/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</row>
    <row r="27" spans="1:16" ht="46" x14ac:dyDescent="1">
      <c r="A27" s="580"/>
      <c r="B27" s="580"/>
      <c r="C27" s="580"/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/>
    </row>
  </sheetData>
  <sheetProtection algorithmName="SHA-512" hashValue="6B4wMsTaX5K+FyieFuGaJMQK7ufRGasvwXQqhm1svn+zY8XLc8eeDsRSu8E9t3win5Lmi8x2DcvoARG4GH4hBA==" saltValue="qj+wneXcSq5Fw8STkLsekQ==" spinCount="100000" sheet="1" selectLockedCells="1"/>
  <dataConsolidate/>
  <mergeCells count="16">
    <mergeCell ref="J6:J7"/>
    <mergeCell ref="K6:K7"/>
    <mergeCell ref="L6:L7"/>
    <mergeCell ref="A8:A9"/>
    <mergeCell ref="A15:C15"/>
    <mergeCell ref="A18:C18"/>
    <mergeCell ref="A1:P1"/>
    <mergeCell ref="D2:G2"/>
    <mergeCell ref="D3:G3"/>
    <mergeCell ref="F5:H5"/>
    <mergeCell ref="M5:N6"/>
    <mergeCell ref="C6:C7"/>
    <mergeCell ref="D6:D7"/>
    <mergeCell ref="E6:E7"/>
    <mergeCell ref="F6:H6"/>
    <mergeCell ref="I6:I7"/>
  </mergeCells>
  <conditionalFormatting sqref="I12:K12">
    <cfRule type="containsText" dxfId="0" priority="1" operator="containsText" text="STOP">
      <formula>NOT(ISERROR(SEARCH("STOP",I12)))</formula>
    </cfRule>
  </conditionalFormatting>
  <dataValidations count="1">
    <dataValidation type="list" allowBlank="1" showInputMessage="1" showErrorMessage="1" sqref="D10 H10:L10" xr:uid="{480A9E63-736C-4F1A-A92F-C05E28274BBD}">
      <formula1>"Yes, No"</formula1>
    </dataValidation>
  </dataValidations>
  <hyperlinks>
    <hyperlink ref="O7:P7" r:id="rId1" display="Link to Practice Insights Promoting Interoperability Help Menu" xr:uid="{8CC04FAF-1ACF-46BC-BD08-2704207D4335}"/>
  </hyperlink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6895-DC62-4A07-9537-61C20FCC87C0}">
  <sheetPr>
    <tabColor theme="0"/>
  </sheetPr>
  <dimension ref="A1:G26"/>
  <sheetViews>
    <sheetView zoomScale="70" zoomScaleNormal="70" workbookViewId="0">
      <selection activeCell="I7" sqref="I7"/>
    </sheetView>
  </sheetViews>
  <sheetFormatPr defaultColWidth="9.1796875" defaultRowHeight="14.5" x14ac:dyDescent="0.35"/>
  <cols>
    <col min="1" max="1" width="6.81640625" customWidth="1"/>
    <col min="2" max="2" width="54.453125" customWidth="1"/>
    <col min="3" max="3" width="16.54296875" customWidth="1"/>
    <col min="4" max="4" width="11.453125" customWidth="1"/>
    <col min="5" max="5" width="38.54296875" customWidth="1"/>
    <col min="6" max="6" width="29.453125" customWidth="1"/>
    <col min="7" max="7" width="18.81640625" customWidth="1"/>
  </cols>
  <sheetData>
    <row r="1" spans="1:7" ht="31" x14ac:dyDescent="0.7">
      <c r="A1" s="62"/>
      <c r="B1" s="490" t="s">
        <v>0</v>
      </c>
      <c r="C1" s="490"/>
      <c r="D1" s="490"/>
      <c r="E1" s="490"/>
      <c r="F1" s="490"/>
      <c r="G1" s="63"/>
    </row>
    <row r="2" spans="1:7" ht="21" x14ac:dyDescent="0.45">
      <c r="A2" s="112"/>
      <c r="B2" s="112" t="s">
        <v>328</v>
      </c>
      <c r="C2" s="64"/>
      <c r="D2" s="64"/>
      <c r="E2" s="65"/>
      <c r="F2" s="9"/>
      <c r="G2" s="9"/>
    </row>
    <row r="3" spans="1:7" ht="21" x14ac:dyDescent="0.45">
      <c r="A3" s="112"/>
      <c r="B3" s="112" t="s">
        <v>329</v>
      </c>
      <c r="C3" s="64"/>
      <c r="D3" s="64"/>
      <c r="E3" s="112"/>
      <c r="F3" s="9"/>
      <c r="G3" s="9"/>
    </row>
    <row r="4" spans="1:7" ht="21" customHeight="1" x14ac:dyDescent="0.5">
      <c r="A4" s="112"/>
      <c r="B4" s="112" t="s">
        <v>330</v>
      </c>
      <c r="C4" s="64"/>
      <c r="D4" s="64"/>
      <c r="E4" s="113"/>
      <c r="F4" s="9"/>
      <c r="G4" s="9"/>
    </row>
    <row r="5" spans="1:7" ht="21" x14ac:dyDescent="0.5">
      <c r="A5" s="112"/>
      <c r="B5" s="112" t="s">
        <v>331</v>
      </c>
      <c r="C5" s="64"/>
      <c r="D5" s="64"/>
      <c r="E5" s="113"/>
      <c r="F5" s="9"/>
      <c r="G5" s="9"/>
    </row>
    <row r="6" spans="1:7" ht="25" customHeight="1" x14ac:dyDescent="0.5">
      <c r="A6" s="112"/>
      <c r="B6" s="112" t="s">
        <v>325</v>
      </c>
      <c r="C6" s="64"/>
      <c r="D6" s="64"/>
      <c r="E6" s="113"/>
      <c r="F6" s="9"/>
      <c r="G6" s="9"/>
    </row>
    <row r="7" spans="1:7" ht="20.5" customHeight="1" x14ac:dyDescent="0.45">
      <c r="A7" s="112"/>
      <c r="B7" s="112" t="s">
        <v>325</v>
      </c>
      <c r="C7" s="112"/>
      <c r="D7" s="64"/>
      <c r="E7" s="112"/>
      <c r="F7" s="9"/>
      <c r="G7" s="9"/>
    </row>
    <row r="8" spans="1:7" ht="21" x14ac:dyDescent="0.45">
      <c r="A8" s="112"/>
      <c r="B8" s="112" t="s">
        <v>326</v>
      </c>
      <c r="C8" s="112"/>
      <c r="D8" s="64"/>
      <c r="E8" s="112"/>
      <c r="F8" s="9"/>
      <c r="G8" s="9"/>
    </row>
    <row r="9" spans="1:7" ht="23.5" x14ac:dyDescent="0.45">
      <c r="A9" s="112"/>
      <c r="B9" s="112" t="s">
        <v>327</v>
      </c>
      <c r="C9" s="112"/>
      <c r="D9" s="64"/>
      <c r="E9" s="491"/>
      <c r="F9" s="491"/>
      <c r="G9" s="9"/>
    </row>
    <row r="10" spans="1:7" ht="23.25" customHeight="1" x14ac:dyDescent="0.35">
      <c r="A10" s="112"/>
      <c r="B10" s="112"/>
      <c r="C10" s="112"/>
      <c r="D10" s="9"/>
      <c r="E10" s="491"/>
      <c r="F10" s="491"/>
      <c r="G10" s="491"/>
    </row>
    <row r="11" spans="1:7" ht="24" customHeight="1" x14ac:dyDescent="0.35">
      <c r="A11" s="9"/>
      <c r="B11" s="133" t="s">
        <v>324</v>
      </c>
      <c r="C11" s="9"/>
      <c r="D11" s="9"/>
      <c r="E11" s="9"/>
      <c r="F11" s="9"/>
      <c r="G11" s="9"/>
    </row>
    <row r="12" spans="1:7" ht="62.15" customHeight="1" x14ac:dyDescent="0.35">
      <c r="A12" s="9"/>
      <c r="B12" s="67" t="s">
        <v>5</v>
      </c>
      <c r="C12" s="489" t="s">
        <v>6</v>
      </c>
      <c r="D12" s="489"/>
      <c r="E12" s="67" t="s">
        <v>7</v>
      </c>
      <c r="F12" s="67" t="s">
        <v>8</v>
      </c>
      <c r="G12" s="68"/>
    </row>
    <row r="13" spans="1:7" ht="23.25" customHeight="1" x14ac:dyDescent="0.35">
      <c r="A13" s="9"/>
      <c r="B13" s="115" t="s">
        <v>10</v>
      </c>
      <c r="C13" s="116">
        <v>0.3</v>
      </c>
      <c r="D13" s="117"/>
      <c r="E13" s="118">
        <v>0.5</v>
      </c>
      <c r="F13" s="114">
        <v>0.4</v>
      </c>
      <c r="G13" s="9"/>
    </row>
    <row r="14" spans="1:7" ht="23.5" x14ac:dyDescent="0.35">
      <c r="A14" s="9"/>
      <c r="B14" s="115" t="s">
        <v>11</v>
      </c>
      <c r="C14" s="116">
        <v>0.3</v>
      </c>
      <c r="D14" s="117"/>
      <c r="E14" s="118">
        <v>0</v>
      </c>
      <c r="F14" s="114">
        <v>0.3</v>
      </c>
      <c r="G14" s="9"/>
    </row>
    <row r="15" spans="1:7" ht="23.5" x14ac:dyDescent="0.35">
      <c r="A15" s="9"/>
      <c r="B15" s="115" t="s">
        <v>12</v>
      </c>
      <c r="C15" s="116">
        <v>0.15</v>
      </c>
      <c r="D15" s="117"/>
      <c r="E15" s="118">
        <v>0.2</v>
      </c>
      <c r="F15" s="114">
        <v>0.3</v>
      </c>
      <c r="G15" s="9"/>
    </row>
    <row r="16" spans="1:7" ht="23.5" x14ac:dyDescent="0.35">
      <c r="A16" s="9"/>
      <c r="B16" s="115" t="s">
        <v>13</v>
      </c>
      <c r="C16" s="116">
        <v>0.25</v>
      </c>
      <c r="D16" s="117"/>
      <c r="E16" s="118">
        <v>0.3</v>
      </c>
      <c r="F16" s="114">
        <v>0</v>
      </c>
      <c r="G16" s="9"/>
    </row>
    <row r="17" spans="1:7" ht="21" customHeight="1" x14ac:dyDescent="0.35">
      <c r="A17" s="9"/>
      <c r="B17" s="9"/>
      <c r="C17" s="9"/>
      <c r="D17" s="9"/>
      <c r="E17" s="9"/>
      <c r="F17" s="9"/>
      <c r="G17" s="9"/>
    </row>
    <row r="18" spans="1:7" ht="21" customHeight="1" x14ac:dyDescent="0.35">
      <c r="A18" s="9"/>
      <c r="B18" s="9"/>
      <c r="C18" s="9"/>
      <c r="D18" s="9"/>
      <c r="E18" s="9"/>
      <c r="F18" s="9"/>
      <c r="G18" s="9"/>
    </row>
    <row r="19" spans="1:7" ht="21" customHeight="1" x14ac:dyDescent="0.35">
      <c r="A19" s="9"/>
      <c r="B19" s="9"/>
      <c r="C19" s="9"/>
      <c r="D19" s="9"/>
      <c r="E19" s="9"/>
      <c r="F19" s="9"/>
      <c r="G19" s="9"/>
    </row>
    <row r="20" spans="1:7" ht="21" customHeight="1" x14ac:dyDescent="0.35">
      <c r="A20" s="9"/>
      <c r="B20" s="9"/>
      <c r="C20" s="9"/>
      <c r="D20" s="9"/>
      <c r="E20" s="9"/>
      <c r="F20" s="9"/>
      <c r="G20" s="9"/>
    </row>
    <row r="21" spans="1:7" ht="21" customHeight="1" x14ac:dyDescent="0.35">
      <c r="A21" s="9"/>
      <c r="B21" s="9"/>
      <c r="C21" s="9"/>
      <c r="D21" s="9"/>
      <c r="E21" s="9"/>
      <c r="F21" s="9"/>
      <c r="G21" s="9"/>
    </row>
    <row r="22" spans="1:7" ht="54.75" customHeight="1" x14ac:dyDescent="0.35">
      <c r="A22" s="9"/>
      <c r="B22" s="9"/>
      <c r="C22" s="9"/>
      <c r="D22" s="9"/>
      <c r="E22" s="9"/>
      <c r="F22" s="9"/>
      <c r="G22" s="9"/>
    </row>
    <row r="23" spans="1:7" ht="21" x14ac:dyDescent="0.35">
      <c r="A23" s="9"/>
      <c r="B23" s="9"/>
      <c r="C23" s="9"/>
      <c r="D23" s="9"/>
      <c r="E23" s="9"/>
      <c r="F23" s="9"/>
      <c r="G23" s="9"/>
    </row>
    <row r="24" spans="1:7" ht="21" x14ac:dyDescent="0.35">
      <c r="A24" s="9"/>
      <c r="B24" s="9"/>
      <c r="C24" s="9"/>
      <c r="D24" s="9"/>
      <c r="E24" s="9"/>
      <c r="F24" s="9"/>
      <c r="G24" s="9"/>
    </row>
    <row r="25" spans="1:7" ht="21" x14ac:dyDescent="0.35">
      <c r="A25" s="9"/>
      <c r="B25" s="9"/>
      <c r="C25" s="9"/>
      <c r="D25" s="9"/>
      <c r="E25" s="9"/>
      <c r="F25" s="9"/>
      <c r="G25" s="9"/>
    </row>
    <row r="26" spans="1:7" ht="21" x14ac:dyDescent="0.35">
      <c r="A26" s="9"/>
      <c r="B26" s="9"/>
      <c r="C26" s="9"/>
      <c r="D26" s="9"/>
      <c r="E26" s="9"/>
      <c r="F26" s="9"/>
      <c r="G26" s="9"/>
    </row>
  </sheetData>
  <sheetProtection algorithmName="SHA-512" hashValue="r4srwgjStGGT8YBn3yLpo9MzKVdBO04oT/NJFVw69bNTYb3baMUc/7pPjeb96aEA66SfvaYZDgw+kK36CHikUw==" saltValue="+AvKNFKznOmGIUdDdUdMEQ==" spinCount="100000" sheet="1" selectLockedCells="1" selectUnlockedCells="1"/>
  <mergeCells count="4">
    <mergeCell ref="C12:D12"/>
    <mergeCell ref="B1:F1"/>
    <mergeCell ref="E9:F9"/>
    <mergeCell ref="E10:G10"/>
  </mergeCells>
  <hyperlinks>
    <hyperlink ref="B2" r:id="rId1" display="https://qpp-cm-prod-content.s3.amazonaws.com/uploads/3611/2026-Quality-Benchmarks-User-Guide.pdf" xr:uid="{B411F495-179F-4E12-BA62-A2148A646E41}"/>
    <hyperlink ref="B3" r:id="rId2" display="https://qpp-cm-prod-content.s3.amazonaws.com/uploads/2402/MIPS Quality Performance Category Fact Sheet.pdf" xr:uid="{20FB237D-2A8C-4ECF-96E2-F571D004D470}"/>
    <hyperlink ref="B4" r:id="rId3" display="https://qpp-cm-prod-content.s3.amazonaws.com/uploads/3076/Quality-Learning-About-Collection-Types.pdf" xr:uid="{152237CA-44D1-46F6-946E-482E38324D13}"/>
    <hyperlink ref="B5" r:id="rId4" display="https://qpp-cm-prod-content.s3.amazonaws.com/uploads/3607/Links-to-2026-MIPS-Measure-Specs-Activity-Inventory-and-Supporting-Documentation.pdf" xr:uid="{BE2E5140-38E2-456B-AFC5-4B18A451AE44}"/>
    <hyperlink ref="B6" r:id="rId5" display="https://d2g5m5leph8kam.cloudfront.net/s3fs/s3fs-public/2026-04/2026-Traditional-MIPS-Scoring-Guide.pdf?VersionId=nk2MYLLH2IFx_8s4wtIhW_EhXre5UHYh" xr:uid="{DB198147-6D14-48BC-B1F0-00C25BFFC2D0}"/>
    <hyperlink ref="B7" r:id="rId6" display="https://d2g5m5leph8kam.cloudfront.net/s3fs/s3fs-public/2026-04/2026-Traditional-MIPS-Scoring-Guide.pdf?VersionId=nk2MYLLH2IFx_8s4wtIhW_EhXre5UHYh" xr:uid="{8184F36D-D228-4AA9-BEB3-3B90420B6E74}"/>
    <hyperlink ref="B8" r:id="rId7" display="https://d2g5m5leph8kam.cloudfront.net/s3fs/s3fs-public/2026-03/2026-MVPs-Implementation-Guide.pdf?VersionId=XdZ2SSJ1chhpH64LUvzM1PEOQenqTL3f" xr:uid="{46C22907-8F61-45BE-B222-B813F731164B}"/>
    <hyperlink ref="B9" r:id="rId8" display="https://qpp-cm-prod-content.s3.amazonaws.com/uploads/3599/2026-Promoting-Interoperability-Quick-Start-Guide.pdf" xr:uid="{7969B50B-C2E8-4BD8-BF6C-53ECAE531230}"/>
  </hyperlinks>
  <pageMargins left="0.7" right="0.7" top="0.75" bottom="0.75" header="0.3" footer="0.3"/>
  <pageSetup orientation="portrait" r:id="rId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9B678-2430-4BEB-9142-7B6F1C33741B}">
  <dimension ref="A1:C96"/>
  <sheetViews>
    <sheetView zoomScaleNormal="100" workbookViewId="0">
      <selection sqref="A1:XFD1048576"/>
    </sheetView>
  </sheetViews>
  <sheetFormatPr defaultRowHeight="14.5" x14ac:dyDescent="0.35"/>
  <cols>
    <col min="1" max="1" width="20.36328125" style="205" customWidth="1"/>
    <col min="2" max="2" width="29" style="206" customWidth="1"/>
    <col min="3" max="3" width="181.36328125" bestFit="1" customWidth="1"/>
  </cols>
  <sheetData>
    <row r="1" spans="1:3" x14ac:dyDescent="0.35">
      <c r="A1" s="191" t="s">
        <v>410</v>
      </c>
      <c r="B1" s="192" t="s">
        <v>144</v>
      </c>
      <c r="C1" s="192" t="s">
        <v>432</v>
      </c>
    </row>
    <row r="2" spans="1:3" ht="29" x14ac:dyDescent="0.35">
      <c r="A2" s="193" t="s">
        <v>145</v>
      </c>
      <c r="B2" s="194" t="s">
        <v>146</v>
      </c>
      <c r="C2" t="str">
        <f>A2&amp;" "&amp;B2</f>
        <v>IA_EPA_2 Use of telehealth services that expand practice access</v>
      </c>
    </row>
    <row r="3" spans="1:3" ht="43.5" x14ac:dyDescent="0.35">
      <c r="A3" s="193" t="s">
        <v>147</v>
      </c>
      <c r="B3" s="194" t="s">
        <v>148</v>
      </c>
      <c r="C3" t="str">
        <f t="shared" ref="C3:C66" si="0">A3&amp;" "&amp;B3</f>
        <v>IA_EPA_3 Collection and use of patient experience and satisfaction data on access</v>
      </c>
    </row>
    <row r="4" spans="1:3" ht="29" x14ac:dyDescent="0.35">
      <c r="A4" s="193" t="s">
        <v>149</v>
      </c>
      <c r="B4" s="193" t="s">
        <v>150</v>
      </c>
      <c r="C4" t="str">
        <f t="shared" si="0"/>
        <v>IA_EPA_4 Additional improvements in access as a result of QIN/QIO TA</v>
      </c>
    </row>
    <row r="5" spans="1:3" ht="31" customHeight="1" x14ac:dyDescent="0.35">
      <c r="A5" s="193" t="s">
        <v>151</v>
      </c>
      <c r="B5" s="193" t="s">
        <v>152</v>
      </c>
      <c r="C5" t="str">
        <f t="shared" si="0"/>
        <v>IA_EPA_5 Participation in User Testing of the Quality Payment Program Website (https://qpp.cms.gov/)</v>
      </c>
    </row>
    <row r="6" spans="1:3" ht="29" x14ac:dyDescent="0.35">
      <c r="A6" s="193" t="s">
        <v>153</v>
      </c>
      <c r="B6" s="193" t="s">
        <v>154</v>
      </c>
      <c r="C6" t="str">
        <f t="shared" si="0"/>
        <v xml:space="preserve">IA_EPA_6 Create and Implement a Language Access Plan </v>
      </c>
    </row>
    <row r="7" spans="1:3" ht="43.5" x14ac:dyDescent="0.35">
      <c r="A7" s="195" t="s">
        <v>411</v>
      </c>
      <c r="B7" s="196" t="s">
        <v>282</v>
      </c>
      <c r="C7" t="str">
        <f t="shared" si="0"/>
        <v>IA_EPA_7 Enhance Engagement of Medicaid and Other Underserved Populations</v>
      </c>
    </row>
    <row r="8" spans="1:3" ht="29" x14ac:dyDescent="0.35">
      <c r="A8" s="195" t="s">
        <v>412</v>
      </c>
      <c r="B8" s="196" t="s">
        <v>283</v>
      </c>
      <c r="C8" t="str">
        <f t="shared" si="0"/>
        <v>IA_EPA_8 Provide Education Opportunities for New Clinicians</v>
      </c>
    </row>
    <row r="9" spans="1:3" ht="29" x14ac:dyDescent="0.35">
      <c r="A9" s="193" t="s">
        <v>155</v>
      </c>
      <c r="B9" s="194" t="s">
        <v>413</v>
      </c>
      <c r="C9" t="str">
        <f t="shared" si="0"/>
        <v>IA_PM_2 Anticoagulant management improvements</v>
      </c>
    </row>
    <row r="10" spans="1:3" ht="29" x14ac:dyDescent="0.35">
      <c r="A10" s="193" t="s">
        <v>156</v>
      </c>
      <c r="B10" s="194" t="s">
        <v>157</v>
      </c>
      <c r="C10" t="str">
        <f t="shared" si="0"/>
        <v>IA_PM_3 RHC, IHS or FQHC quality improvement activities</v>
      </c>
    </row>
    <row r="11" spans="1:3" x14ac:dyDescent="0.35">
      <c r="A11" s="193" t="s">
        <v>158</v>
      </c>
      <c r="B11" s="194" t="s">
        <v>159</v>
      </c>
      <c r="C11" t="str">
        <f t="shared" si="0"/>
        <v>IA_PM_4 Glycemic management services</v>
      </c>
    </row>
    <row r="12" spans="1:3" ht="29" x14ac:dyDescent="0.35">
      <c r="A12" s="193" t="s">
        <v>160</v>
      </c>
      <c r="B12" s="194" t="s">
        <v>161</v>
      </c>
      <c r="C12" t="str">
        <f t="shared" si="0"/>
        <v>IA_PM_5 Engagement of community for health status improvement</v>
      </c>
    </row>
    <row r="13" spans="1:3" ht="43.5" x14ac:dyDescent="0.35">
      <c r="A13" s="193" t="s">
        <v>162</v>
      </c>
      <c r="B13" s="194" t="s">
        <v>163</v>
      </c>
      <c r="C13" t="str">
        <f t="shared" si="0"/>
        <v>IA_PM_11 Regular review practices in place on targeted patient population needs</v>
      </c>
    </row>
    <row r="14" spans="1:3" ht="72.5" x14ac:dyDescent="0.35">
      <c r="A14" s="193" t="s">
        <v>165</v>
      </c>
      <c r="B14" s="194" t="s">
        <v>166</v>
      </c>
      <c r="C14" t="str">
        <f t="shared" si="0"/>
        <v>IA_PM_14 Implementation of methodologies for improvements in longitudinal care management for high risk patients</v>
      </c>
    </row>
    <row r="15" spans="1:3" ht="43.5" x14ac:dyDescent="0.35">
      <c r="A15" s="193" t="s">
        <v>167</v>
      </c>
      <c r="B15" s="194" t="s">
        <v>168</v>
      </c>
      <c r="C15" t="str">
        <f t="shared" si="0"/>
        <v>IA_PM_15 Implementation of episodic care management practice improvements</v>
      </c>
    </row>
    <row r="16" spans="1:3" ht="43.5" x14ac:dyDescent="0.35">
      <c r="A16" s="193" t="s">
        <v>169</v>
      </c>
      <c r="B16" s="194" t="s">
        <v>170</v>
      </c>
      <c r="C16" t="str">
        <f t="shared" si="0"/>
        <v>IA_PM_16 Implementation of medication management practice improvements</v>
      </c>
    </row>
    <row r="17" spans="1:3" ht="29" x14ac:dyDescent="0.35">
      <c r="A17" s="193" t="s">
        <v>171</v>
      </c>
      <c r="B17" s="194" t="s">
        <v>172</v>
      </c>
      <c r="C17" t="str">
        <f t="shared" si="0"/>
        <v>IA_PM_17 Participation in Population Health Research</v>
      </c>
    </row>
    <row r="18" spans="1:3" ht="29" x14ac:dyDescent="0.35">
      <c r="A18" s="193" t="s">
        <v>173</v>
      </c>
      <c r="B18" s="194" t="s">
        <v>174</v>
      </c>
      <c r="C18" t="str">
        <f t="shared" si="0"/>
        <v>IA_PM_18 Provide Clinical-Community Linkages</v>
      </c>
    </row>
    <row r="19" spans="1:3" x14ac:dyDescent="0.35">
      <c r="A19" s="193" t="s">
        <v>175</v>
      </c>
      <c r="B19" s="194" t="s">
        <v>176</v>
      </c>
      <c r="C19" t="str">
        <f t="shared" si="0"/>
        <v>IA_PM_19 Glycemic Screening Services</v>
      </c>
    </row>
    <row r="20" spans="1:3" x14ac:dyDescent="0.35">
      <c r="A20" s="193" t="s">
        <v>177</v>
      </c>
      <c r="B20" s="194" t="s">
        <v>178</v>
      </c>
      <c r="C20" t="str">
        <f t="shared" si="0"/>
        <v>IA_PM_20 Glycemic Referring Services</v>
      </c>
    </row>
    <row r="21" spans="1:3" x14ac:dyDescent="0.35">
      <c r="A21" s="193" t="s">
        <v>179</v>
      </c>
      <c r="B21" s="194" t="s">
        <v>180</v>
      </c>
      <c r="C21" t="str">
        <f t="shared" si="0"/>
        <v>IA_PM_21 Advance Care Planning</v>
      </c>
    </row>
    <row r="22" spans="1:3" ht="43.5" x14ac:dyDescent="0.35">
      <c r="A22" s="193" t="s">
        <v>181</v>
      </c>
      <c r="B22" s="194" t="s">
        <v>182</v>
      </c>
      <c r="C22" t="str">
        <f t="shared" si="0"/>
        <v>IA_PM_22 Improving Practice Capacity for Human Immunodeficiency Virus (HIV) Prevention Services</v>
      </c>
    </row>
    <row r="23" spans="1:3" ht="72.5" x14ac:dyDescent="0.35">
      <c r="A23" s="193" t="s">
        <v>183</v>
      </c>
      <c r="B23" s="194" t="s">
        <v>184</v>
      </c>
      <c r="C23" t="str">
        <f t="shared" si="0"/>
        <v>IA_PM_23 Use of Computable Guidelines and Clinical Decision Support to Improve Adherence for Cervical Cancer Screening and Management Guidelines</v>
      </c>
    </row>
    <row r="24" spans="1:3" ht="58" x14ac:dyDescent="0.35">
      <c r="A24" s="197" t="s">
        <v>185</v>
      </c>
      <c r="B24" s="198" t="s">
        <v>186</v>
      </c>
      <c r="C24" t="str">
        <f t="shared" si="0"/>
        <v>IA_PM_24 Implementation of Protocols and Provision of Resources to Increase Lung Cancer Screening Uptake</v>
      </c>
    </row>
    <row r="25" spans="1:3" ht="58" x14ac:dyDescent="0.35">
      <c r="A25" s="197" t="s">
        <v>187</v>
      </c>
      <c r="B25" s="198" t="s">
        <v>188</v>
      </c>
      <c r="C25" t="str">
        <f t="shared" si="0"/>
        <v>IA_PM_25 Save a Million Hearts: Standardization of Approach to Screening and Treatment for Cardiovascular Disease Risk</v>
      </c>
    </row>
    <row r="26" spans="1:3" ht="29" x14ac:dyDescent="0.35">
      <c r="A26" s="195" t="s">
        <v>414</v>
      </c>
      <c r="B26" s="196" t="s">
        <v>415</v>
      </c>
      <c r="C26" t="str">
        <f t="shared" si="0"/>
        <v>IA_PM_27 Improving Detection of Cognitive Impairment in Primary Care</v>
      </c>
    </row>
    <row r="27" spans="1:3" ht="29" x14ac:dyDescent="0.35">
      <c r="A27" s="195" t="s">
        <v>416</v>
      </c>
      <c r="B27" s="196" t="s">
        <v>417</v>
      </c>
      <c r="C27" t="str">
        <f t="shared" si="0"/>
        <v>IA_PM_28 Integrating Oral Health Care in Primary Care</v>
      </c>
    </row>
    <row r="28" spans="1:3" ht="29" x14ac:dyDescent="0.35">
      <c r="A28" s="193" t="s">
        <v>189</v>
      </c>
      <c r="B28" s="194" t="s">
        <v>190</v>
      </c>
      <c r="C28" t="str">
        <f t="shared" si="0"/>
        <v>IA_CC_7 Regular training in care coordination</v>
      </c>
    </row>
    <row r="29" spans="1:3" ht="58" x14ac:dyDescent="0.35">
      <c r="A29" s="193" t="s">
        <v>191</v>
      </c>
      <c r="B29" s="194" t="s">
        <v>192</v>
      </c>
      <c r="C29" t="str">
        <f t="shared" si="0"/>
        <v>IA_CC_8 Implementation of documentation improvements for practice/process improvements</v>
      </c>
    </row>
    <row r="30" spans="1:3" ht="58" x14ac:dyDescent="0.35">
      <c r="A30" s="193" t="s">
        <v>193</v>
      </c>
      <c r="B30" s="194" t="s">
        <v>194</v>
      </c>
      <c r="C30" t="str">
        <f t="shared" si="0"/>
        <v>IA_CC_9 Implementation of practices/processes for developing regular individual care plans</v>
      </c>
    </row>
    <row r="31" spans="1:3" ht="29" x14ac:dyDescent="0.35">
      <c r="A31" s="193" t="s">
        <v>195</v>
      </c>
      <c r="B31" s="194" t="s">
        <v>196</v>
      </c>
      <c r="C31" t="str">
        <f t="shared" si="0"/>
        <v>IA_CC_10 Care transition documentation practice improvements</v>
      </c>
    </row>
    <row r="32" spans="1:3" ht="29" x14ac:dyDescent="0.35">
      <c r="A32" s="193" t="s">
        <v>197</v>
      </c>
      <c r="B32" s="194" t="s">
        <v>198</v>
      </c>
      <c r="C32" t="str">
        <f t="shared" si="0"/>
        <v>IA_CC_11 Care transition standard operational improvements</v>
      </c>
    </row>
    <row r="33" spans="1:3" ht="43.5" x14ac:dyDescent="0.35">
      <c r="A33" s="193" t="s">
        <v>199</v>
      </c>
      <c r="B33" s="194" t="s">
        <v>200</v>
      </c>
      <c r="C33" t="str">
        <f t="shared" si="0"/>
        <v>IA_CC_12 Care coordination agreements that promote improvements in patient tracking across settings</v>
      </c>
    </row>
    <row r="34" spans="1:3" ht="29" x14ac:dyDescent="0.35">
      <c r="A34" s="199" t="s">
        <v>201</v>
      </c>
      <c r="B34" s="200" t="s">
        <v>202</v>
      </c>
      <c r="C34" t="str">
        <f t="shared" si="0"/>
        <v xml:space="preserve">IA_CC_13 Practice improvements to align with OpenNotes principles </v>
      </c>
    </row>
    <row r="35" spans="1:3" x14ac:dyDescent="0.35">
      <c r="A35" s="193" t="s">
        <v>203</v>
      </c>
      <c r="B35" s="194" t="s">
        <v>204</v>
      </c>
      <c r="C35" t="str">
        <f t="shared" si="0"/>
        <v>IA_CC_15 PSH Care Coordination</v>
      </c>
    </row>
    <row r="36" spans="1:3" ht="58" x14ac:dyDescent="0.35">
      <c r="A36" s="193" t="s">
        <v>205</v>
      </c>
      <c r="B36" s="194" t="s">
        <v>206</v>
      </c>
      <c r="C36" t="str">
        <f t="shared" si="0"/>
        <v>IA_CC_16 Primary Care Physician and Behavioral Health Bilateral Electronic Exchange of Information for Shared Patients</v>
      </c>
    </row>
    <row r="37" spans="1:3" x14ac:dyDescent="0.35">
      <c r="A37" s="201" t="s">
        <v>207</v>
      </c>
      <c r="B37" s="194" t="s">
        <v>208</v>
      </c>
      <c r="C37" t="str">
        <f t="shared" si="0"/>
        <v>IA_CC_17 Patient Navigator Program</v>
      </c>
    </row>
    <row r="38" spans="1:3" ht="29" x14ac:dyDescent="0.35">
      <c r="A38" s="193" t="s">
        <v>209</v>
      </c>
      <c r="B38" s="194" t="s">
        <v>210</v>
      </c>
      <c r="C38" t="str">
        <f t="shared" si="0"/>
        <v>IA_CC_18 Relationship-Centered Communication</v>
      </c>
    </row>
    <row r="39" spans="1:3" ht="58" x14ac:dyDescent="0.35">
      <c r="A39" s="201" t="s">
        <v>211</v>
      </c>
      <c r="B39" s="194" t="s">
        <v>212</v>
      </c>
      <c r="C39" t="str">
        <f t="shared" si="0"/>
        <v>IA_CC_19 Tracking of clinician’s relationship to and responsibility for a patient by reporting MACRA patient relationship codes.</v>
      </c>
    </row>
    <row r="40" spans="1:3" ht="29" x14ac:dyDescent="0.35">
      <c r="A40" s="193" t="s">
        <v>213</v>
      </c>
      <c r="B40" s="194" t="s">
        <v>214</v>
      </c>
      <c r="C40" t="str">
        <f t="shared" si="0"/>
        <v>IA_BE_1 Use of certified EHR to capture patient reported outcomes</v>
      </c>
    </row>
    <row r="41" spans="1:3" ht="43.5" x14ac:dyDescent="0.35">
      <c r="A41" s="201" t="s">
        <v>215</v>
      </c>
      <c r="B41" s="194" t="s">
        <v>216</v>
      </c>
      <c r="C41" t="str">
        <f t="shared" si="0"/>
        <v>IA_BE_3 Engagement with QIN-QIO to implement self-management training programs</v>
      </c>
    </row>
    <row r="42" spans="1:3" ht="43.5" x14ac:dyDescent="0.35">
      <c r="A42" s="195" t="s">
        <v>217</v>
      </c>
      <c r="B42" s="196" t="s">
        <v>418</v>
      </c>
      <c r="C42" t="str">
        <f t="shared" si="0"/>
        <v>IA_BE_4 Engagement of Patients through Implementation of New Patient Portal</v>
      </c>
    </row>
    <row r="43" spans="1:3" ht="58" x14ac:dyDescent="0.35">
      <c r="A43" s="193" t="s">
        <v>218</v>
      </c>
      <c r="B43" s="194" t="s">
        <v>219</v>
      </c>
      <c r="C43" t="str">
        <f t="shared" si="0"/>
        <v>IA_BE_5 Enhancements/regular updates to practice websites/tools that also include considerations for patients with cognitive disabilities</v>
      </c>
    </row>
    <row r="44" spans="1:3" ht="43.5" x14ac:dyDescent="0.35">
      <c r="A44" s="193" t="s">
        <v>220</v>
      </c>
      <c r="B44" s="194" t="s">
        <v>221</v>
      </c>
      <c r="C44" t="str">
        <f t="shared" si="0"/>
        <v>IA_BE_6 Regularly Assess Patient Experience of Care and Follow Up on Findings</v>
      </c>
    </row>
    <row r="45" spans="1:3" ht="43.5" x14ac:dyDescent="0.35">
      <c r="A45" s="193" t="s">
        <v>222</v>
      </c>
      <c r="B45" s="194" t="s">
        <v>223</v>
      </c>
      <c r="C45" t="str">
        <f t="shared" si="0"/>
        <v>IA_BE_12 Use evidence-based decision aids to support shared decision-making.</v>
      </c>
    </row>
    <row r="46" spans="1:3" ht="43.5" x14ac:dyDescent="0.35">
      <c r="A46" s="193" t="s">
        <v>224</v>
      </c>
      <c r="B46" s="194" t="s">
        <v>419</v>
      </c>
      <c r="C46" t="str">
        <f t="shared" si="0"/>
        <v>IA_BE_14 Engage patients and families to guide improvement in the system of care</v>
      </c>
    </row>
    <row r="47" spans="1:3" ht="43.5" x14ac:dyDescent="0.35">
      <c r="A47" s="193" t="s">
        <v>225</v>
      </c>
      <c r="B47" s="194" t="s">
        <v>226</v>
      </c>
      <c r="C47" t="str">
        <f t="shared" si="0"/>
        <v>IA_BE_15 Engagement of Patients, Family, and Caregivers in Developing a Plan of Care</v>
      </c>
    </row>
    <row r="48" spans="1:3" ht="29" x14ac:dyDescent="0.35">
      <c r="A48" s="193" t="s">
        <v>227</v>
      </c>
      <c r="B48" s="194" t="s">
        <v>228</v>
      </c>
      <c r="C48" t="str">
        <f t="shared" si="0"/>
        <v>IA_BE_16 Promote Self-management in Usual Care</v>
      </c>
    </row>
    <row r="49" spans="1:3" ht="43.5" x14ac:dyDescent="0.35">
      <c r="A49" s="193" t="s">
        <v>229</v>
      </c>
      <c r="B49" s="194" t="s">
        <v>230</v>
      </c>
      <c r="C49" t="str">
        <f t="shared" si="0"/>
        <v>IA_BE_19 Use group visits for common chronic conditions (e.g., diabetes).</v>
      </c>
    </row>
    <row r="50" spans="1:3" ht="29" x14ac:dyDescent="0.35">
      <c r="A50" s="193" t="s">
        <v>231</v>
      </c>
      <c r="B50" s="194" t="s">
        <v>420</v>
      </c>
      <c r="C50" t="str">
        <f t="shared" si="0"/>
        <v>IA_BE_22 Improved practices that engage patients pre-visit</v>
      </c>
    </row>
    <row r="51" spans="1:3" ht="29" x14ac:dyDescent="0.35">
      <c r="A51" s="193" t="s">
        <v>232</v>
      </c>
      <c r="B51" s="194" t="s">
        <v>233</v>
      </c>
      <c r="C51" t="str">
        <f t="shared" si="0"/>
        <v>IA_BE_23 Integration of patient coaching practices between visits</v>
      </c>
    </row>
    <row r="52" spans="1:3" x14ac:dyDescent="0.35">
      <c r="A52" s="193" t="s">
        <v>234</v>
      </c>
      <c r="B52" s="194" t="s">
        <v>235</v>
      </c>
      <c r="C52" t="str">
        <f t="shared" si="0"/>
        <v>IA_BE_24 Financial Navigation Program</v>
      </c>
    </row>
    <row r="53" spans="1:3" x14ac:dyDescent="0.35">
      <c r="A53" s="193" t="s">
        <v>236</v>
      </c>
      <c r="B53" s="194" t="s">
        <v>237</v>
      </c>
      <c r="C53" t="str">
        <f t="shared" si="0"/>
        <v>IA_BE_25 Drug Cost Transparency</v>
      </c>
    </row>
    <row r="54" spans="1:3" ht="29" x14ac:dyDescent="0.35">
      <c r="A54" s="195" t="s">
        <v>421</v>
      </c>
      <c r="B54" s="196" t="s">
        <v>422</v>
      </c>
      <c r="C54" t="str">
        <f t="shared" si="0"/>
        <v>IA_BE_26 Promote use of Patient-Reported Outcome Tools</v>
      </c>
    </row>
    <row r="55" spans="1:3" x14ac:dyDescent="0.35">
      <c r="A55" s="195" t="s">
        <v>423</v>
      </c>
      <c r="B55" s="196" t="s">
        <v>284</v>
      </c>
      <c r="C55" t="str">
        <f t="shared" si="0"/>
        <v>IA_BE_27 Comprehensive Eye Exams</v>
      </c>
    </row>
    <row r="56" spans="1:3" ht="29" x14ac:dyDescent="0.35">
      <c r="A56" s="193" t="s">
        <v>238</v>
      </c>
      <c r="B56" s="194" t="s">
        <v>239</v>
      </c>
      <c r="C56" t="str">
        <f t="shared" si="0"/>
        <v xml:space="preserve">IA_PSPA_1 Participation in an AHRQ-listed patient safety organization. </v>
      </c>
    </row>
    <row r="57" spans="1:3" x14ac:dyDescent="0.35">
      <c r="A57" s="193" t="s">
        <v>240</v>
      </c>
      <c r="B57" s="194" t="s">
        <v>241</v>
      </c>
      <c r="C57" t="str">
        <f t="shared" si="0"/>
        <v>IA_PSPA_2 Participation in MOC Part IV</v>
      </c>
    </row>
    <row r="58" spans="1:3" ht="58" x14ac:dyDescent="0.35">
      <c r="A58" s="193" t="s">
        <v>242</v>
      </c>
      <c r="B58" s="194" t="s">
        <v>424</v>
      </c>
      <c r="C58" t="str">
        <f t="shared" si="0"/>
        <v>IA_PSPA_3 Participate in IHI Training/Forum Event; National Academy of Medicine, AHRQ Team STEPPS® or other similar activity</v>
      </c>
    </row>
    <row r="59" spans="1:3" ht="29" x14ac:dyDescent="0.35">
      <c r="A59" s="201" t="s">
        <v>243</v>
      </c>
      <c r="B59" s="194" t="s">
        <v>244</v>
      </c>
      <c r="C59" t="str">
        <f t="shared" si="0"/>
        <v>IA_PSPA_4 Administration of the AHRQ Survey of Patient Safety Culture</v>
      </c>
    </row>
    <row r="60" spans="1:3" ht="43.5" x14ac:dyDescent="0.35">
      <c r="A60" s="199" t="s">
        <v>245</v>
      </c>
      <c r="B60" s="200" t="s">
        <v>246</v>
      </c>
      <c r="C60" t="str">
        <f t="shared" si="0"/>
        <v>IA_PSPA_7 Use of QCDR data for ongoing practice assessment and improvements</v>
      </c>
    </row>
    <row r="61" spans="1:3" x14ac:dyDescent="0.35">
      <c r="A61" s="193" t="s">
        <v>247</v>
      </c>
      <c r="B61" s="194" t="s">
        <v>425</v>
      </c>
      <c r="C61" t="str">
        <f t="shared" si="0"/>
        <v>IA_PSPA_8 Use of patient safety tools</v>
      </c>
    </row>
    <row r="62" spans="1:3" ht="29" x14ac:dyDescent="0.35">
      <c r="A62" s="193" t="s">
        <v>248</v>
      </c>
      <c r="B62" s="194" t="s">
        <v>249</v>
      </c>
      <c r="C62" t="str">
        <f t="shared" si="0"/>
        <v>IA_PSPA_9 Completion of the AMA STEPS Forward program</v>
      </c>
    </row>
    <row r="63" spans="1:3" ht="29" x14ac:dyDescent="0.35">
      <c r="A63" s="193" t="s">
        <v>250</v>
      </c>
      <c r="B63" s="194" t="s">
        <v>251</v>
      </c>
      <c r="C63" t="str">
        <f t="shared" si="0"/>
        <v>IA_PSPA_12 Participation in private payer CPIA</v>
      </c>
    </row>
    <row r="64" spans="1:3" ht="29" x14ac:dyDescent="0.35">
      <c r="A64" s="193" t="s">
        <v>252</v>
      </c>
      <c r="B64" s="194" t="s">
        <v>253</v>
      </c>
      <c r="C64" t="str">
        <f t="shared" si="0"/>
        <v>IA_PSPA_13 Participation in Joint Commission Evaluation Initiative</v>
      </c>
    </row>
    <row r="65" spans="1:3" x14ac:dyDescent="0.35">
      <c r="A65" s="193" t="s">
        <v>254</v>
      </c>
      <c r="B65" s="194" t="s">
        <v>255</v>
      </c>
      <c r="C65" t="str">
        <f t="shared" si="0"/>
        <v>IA_PSPA_15 Implementation of an ASP</v>
      </c>
    </row>
    <row r="66" spans="1:3" ht="101.5" x14ac:dyDescent="0.35">
      <c r="A66" s="193" t="s">
        <v>256</v>
      </c>
      <c r="B66" s="194" t="s">
        <v>257</v>
      </c>
      <c r="C66" t="str">
        <f t="shared" si="0"/>
        <v>IA_PSPA_16 Use decision support—ideally platform-agnostic, interoperable clinical decision support (CDS) tools —and standardized treatment protocols to manage workflow on the care team to meet patient needs</v>
      </c>
    </row>
    <row r="67" spans="1:3" ht="43.5" x14ac:dyDescent="0.35">
      <c r="A67" s="193" t="s">
        <v>258</v>
      </c>
      <c r="B67" s="194" t="s">
        <v>259</v>
      </c>
      <c r="C67" t="str">
        <f t="shared" ref="C67:C96" si="1">A67&amp;" "&amp;B67</f>
        <v>IA_PSPA_17 Implementation of analytic capabilities to manage total cost of care for practice population</v>
      </c>
    </row>
    <row r="68" spans="1:3" ht="29" x14ac:dyDescent="0.35">
      <c r="A68" s="193" t="s">
        <v>260</v>
      </c>
      <c r="B68" s="194" t="s">
        <v>261</v>
      </c>
      <c r="C68" t="str">
        <f t="shared" si="1"/>
        <v>IA_PSPA_18 Measurement and improvement at the practice and panel level</v>
      </c>
    </row>
    <row r="69" spans="1:3" ht="58" x14ac:dyDescent="0.35">
      <c r="A69" s="199" t="s">
        <v>262</v>
      </c>
      <c r="B69" s="200" t="s">
        <v>263</v>
      </c>
      <c r="C69" t="str">
        <f t="shared" si="1"/>
        <v>IA_PSPA_19 Implementation of formal quality improvement methods, practice changes, or other practice improvement processes</v>
      </c>
    </row>
    <row r="70" spans="1:3" ht="29" x14ac:dyDescent="0.35">
      <c r="A70" s="193" t="s">
        <v>264</v>
      </c>
      <c r="B70" s="194" t="s">
        <v>265</v>
      </c>
      <c r="C70" t="str">
        <f t="shared" si="1"/>
        <v>IA_PSPA_21 Implementation of fall screening and assessment programs</v>
      </c>
    </row>
    <row r="71" spans="1:3" ht="43.5" x14ac:dyDescent="0.35">
      <c r="A71" s="201" t="s">
        <v>266</v>
      </c>
      <c r="B71" s="194" t="s">
        <v>267</v>
      </c>
      <c r="C71" t="str">
        <f t="shared" si="1"/>
        <v>IA_PSPA_22 CDC Training on CDC’s Guideline for Prescribing Opioids for Chronic Pain</v>
      </c>
    </row>
    <row r="72" spans="1:3" ht="29" x14ac:dyDescent="0.35">
      <c r="A72" s="193" t="s">
        <v>268</v>
      </c>
      <c r="B72" s="194" t="s">
        <v>269</v>
      </c>
      <c r="C72" t="str">
        <f t="shared" si="1"/>
        <v>IA_PSPA_23 Completion of CDC Training on Antibiotic Stewardship</v>
      </c>
    </row>
    <row r="73" spans="1:3" ht="29" x14ac:dyDescent="0.35">
      <c r="A73" s="201" t="s">
        <v>270</v>
      </c>
      <c r="B73" s="194" t="s">
        <v>271</v>
      </c>
      <c r="C73" t="str">
        <f t="shared" si="1"/>
        <v>IA_PSPA_25 Cost Display for Laboratory and Radiographic Orders</v>
      </c>
    </row>
    <row r="74" spans="1:3" ht="43.5" x14ac:dyDescent="0.35">
      <c r="A74" s="193" t="s">
        <v>272</v>
      </c>
      <c r="B74" s="194" t="s">
        <v>273</v>
      </c>
      <c r="C74" t="str">
        <f t="shared" si="1"/>
        <v>IA_PSPA_26 Communication of Unscheduled Visit for Adverse Drug Event and Nature of Event</v>
      </c>
    </row>
    <row r="75" spans="1:3" ht="43.5" x14ac:dyDescent="0.35">
      <c r="A75" s="193" t="s">
        <v>274</v>
      </c>
      <c r="B75" s="194" t="s">
        <v>275</v>
      </c>
      <c r="C75" t="str">
        <f t="shared" si="1"/>
        <v>IA_PSPA_28 Completion of an Accredited Safety or Quality Improvement Program</v>
      </c>
    </row>
    <row r="76" spans="1:3" ht="29" x14ac:dyDescent="0.35">
      <c r="A76" s="193" t="s">
        <v>276</v>
      </c>
      <c r="B76" s="194" t="s">
        <v>277</v>
      </c>
      <c r="C76" t="str">
        <f t="shared" si="1"/>
        <v>IA_PSPA_31 Patient Medication Risk Education</v>
      </c>
    </row>
    <row r="77" spans="1:3" ht="58" x14ac:dyDescent="0.35">
      <c r="A77" s="201" t="s">
        <v>278</v>
      </c>
      <c r="B77" s="194" t="s">
        <v>279</v>
      </c>
      <c r="C77" t="str">
        <f t="shared" si="1"/>
        <v>IA_PSPA_32 Use of CDC Guideline for Clinical Decision Support to Prescribe Opioids for Chronic Pain via Clinical Decision Support</v>
      </c>
    </row>
    <row r="78" spans="1:3" ht="43.5" x14ac:dyDescent="0.35">
      <c r="A78" s="193" t="s">
        <v>280</v>
      </c>
      <c r="B78" s="194" t="s">
        <v>281</v>
      </c>
      <c r="C78" t="str">
        <f t="shared" si="1"/>
        <v>IA_PSPA_33 Application of CDC’s Training for Healthcare Providers on Lyme Disease</v>
      </c>
    </row>
    <row r="79" spans="1:3" ht="29" x14ac:dyDescent="0.35">
      <c r="A79" s="195" t="s">
        <v>426</v>
      </c>
      <c r="B79" s="196" t="s">
        <v>427</v>
      </c>
      <c r="C79" t="str">
        <f t="shared" si="1"/>
        <v>IA_PSPA_34 Patient Safety in Use of Artificial Intelligence (AI)</v>
      </c>
    </row>
    <row r="80" spans="1:3" ht="58" x14ac:dyDescent="0.35">
      <c r="A80" s="195" t="s">
        <v>428</v>
      </c>
      <c r="B80" s="196" t="s">
        <v>285</v>
      </c>
      <c r="C80" t="str">
        <f t="shared" si="1"/>
        <v>IA_PSPA_35 Adopt Certified Health Information Technology for Security Tags for Electronic Health Record Data</v>
      </c>
    </row>
    <row r="81" spans="1:3" ht="43.5" x14ac:dyDescent="0.35">
      <c r="A81" s="202" t="s">
        <v>429</v>
      </c>
      <c r="B81" s="196" t="s">
        <v>164</v>
      </c>
      <c r="C81" t="str">
        <f t="shared" si="1"/>
        <v>IA_AHW_1 Chronic Care and Preventative Care Management for Empaneled Patients</v>
      </c>
    </row>
    <row r="82" spans="1:3" ht="43.5" x14ac:dyDescent="0.35">
      <c r="A82" s="193" t="s">
        <v>286</v>
      </c>
      <c r="B82" s="194" t="s">
        <v>287</v>
      </c>
      <c r="C82" t="str">
        <f t="shared" si="1"/>
        <v>IA_ERP_1 Participation on Disaster Medical Assistance Team, registered for 6 months.</v>
      </c>
    </row>
    <row r="83" spans="1:3" ht="58" x14ac:dyDescent="0.35">
      <c r="A83" s="193" t="s">
        <v>288</v>
      </c>
      <c r="B83" s="194" t="s">
        <v>430</v>
      </c>
      <c r="C83" t="str">
        <f t="shared" si="1"/>
        <v>IA_ERP_2 Participation in a 60-day or greater effort to support domestic or international humanitarian needs</v>
      </c>
    </row>
    <row r="84" spans="1:3" ht="58" x14ac:dyDescent="0.35">
      <c r="A84" s="195" t="s">
        <v>289</v>
      </c>
      <c r="B84" s="196" t="s">
        <v>431</v>
      </c>
      <c r="C84" t="str">
        <f t="shared" si="1"/>
        <v>IA_BMH_1 Antipsychotic-Medication-Associated Physical Health Condition Assessment and Monitoring</v>
      </c>
    </row>
    <row r="85" spans="1:3" x14ac:dyDescent="0.35">
      <c r="A85" s="193" t="s">
        <v>290</v>
      </c>
      <c r="B85" s="194" t="s">
        <v>291</v>
      </c>
      <c r="C85" t="str">
        <f t="shared" si="1"/>
        <v>IA_BMH_2 Tobacco use</v>
      </c>
    </row>
    <row r="86" spans="1:3" x14ac:dyDescent="0.35">
      <c r="A86" s="193" t="s">
        <v>292</v>
      </c>
      <c r="B86" s="194" t="s">
        <v>293</v>
      </c>
      <c r="C86" t="str">
        <f t="shared" si="1"/>
        <v>IA_BMH_4 Depression screening</v>
      </c>
    </row>
    <row r="87" spans="1:3" ht="29" x14ac:dyDescent="0.35">
      <c r="A87" s="193" t="s">
        <v>294</v>
      </c>
      <c r="B87" s="194" t="s">
        <v>295</v>
      </c>
      <c r="C87" t="str">
        <f t="shared" si="1"/>
        <v>IA_BMH_5 MDD prevention and treatment interventions</v>
      </c>
    </row>
    <row r="88" spans="1:3" ht="43.5" x14ac:dyDescent="0.35">
      <c r="A88" s="193" t="s">
        <v>296</v>
      </c>
      <c r="B88" s="194" t="s">
        <v>297</v>
      </c>
      <c r="C88" t="str">
        <f t="shared" si="1"/>
        <v>IA_BMH_7 Implementation of Integrated Patient Centered Behavioral Health Model</v>
      </c>
    </row>
    <row r="89" spans="1:3" ht="72.5" x14ac:dyDescent="0.35">
      <c r="A89" s="193" t="s">
        <v>298</v>
      </c>
      <c r="B89" s="194" t="s">
        <v>299</v>
      </c>
      <c r="C89" t="str">
        <f t="shared" si="1"/>
        <v>IA_BMH_9 Unhealthy Alcohol Use for Patients with Co-occurring Conditions of Mental Health and Substance Abuse and Ambulatory Care Patients</v>
      </c>
    </row>
    <row r="90" spans="1:3" ht="29" x14ac:dyDescent="0.35">
      <c r="A90" s="193" t="s">
        <v>300</v>
      </c>
      <c r="B90" s="194" t="s">
        <v>301</v>
      </c>
      <c r="C90" t="str">
        <f t="shared" si="1"/>
        <v>IA_BMH_10 Completion of Collaborative Care Management Training Program</v>
      </c>
    </row>
    <row r="91" spans="1:3" ht="43.5" x14ac:dyDescent="0.35">
      <c r="A91" s="193" t="s">
        <v>302</v>
      </c>
      <c r="B91" s="194" t="s">
        <v>303</v>
      </c>
      <c r="C91" t="str">
        <f t="shared" si="1"/>
        <v>IA_BMH_11 Implementation of a Trauma-Informed Care (TIC) Approach to Clinical Practice</v>
      </c>
    </row>
    <row r="92" spans="1:3" x14ac:dyDescent="0.35">
      <c r="A92" s="193" t="s">
        <v>304</v>
      </c>
      <c r="B92" s="194" t="s">
        <v>305</v>
      </c>
      <c r="C92" t="str">
        <f t="shared" si="1"/>
        <v>IA_BMH_12 Promoting Clinician Well-Being</v>
      </c>
    </row>
    <row r="93" spans="1:3" ht="58" x14ac:dyDescent="0.35">
      <c r="A93" s="193" t="s">
        <v>306</v>
      </c>
      <c r="B93" s="194" t="s">
        <v>307</v>
      </c>
      <c r="C93" t="str">
        <f t="shared" si="1"/>
        <v>IA_BMH_14 Behavioral/Mental Health and Substance Use Screening &amp; Referral for Pregnant and Postpartum Women</v>
      </c>
    </row>
    <row r="94" spans="1:3" ht="43.5" x14ac:dyDescent="0.35">
      <c r="A94" s="193" t="s">
        <v>308</v>
      </c>
      <c r="B94" s="194" t="s">
        <v>309</v>
      </c>
      <c r="C94" t="str">
        <f t="shared" si="1"/>
        <v>IA_BMH_15 Behavioral/Mental Health and Substance Use Screening &amp; Referral for Older Adults</v>
      </c>
    </row>
    <row r="95" spans="1:3" ht="43.5" x14ac:dyDescent="0.35">
      <c r="A95" s="193" t="s">
        <v>310</v>
      </c>
      <c r="B95" s="194" t="s">
        <v>311</v>
      </c>
      <c r="C95" t="str">
        <f t="shared" si="1"/>
        <v>IA_PCMH Electronic submission of Patient Centered Medical Home accreditation</v>
      </c>
    </row>
    <row r="96" spans="1:3" ht="43.5" x14ac:dyDescent="0.35">
      <c r="A96" s="203" t="s">
        <v>312</v>
      </c>
      <c r="B96" s="204" t="s">
        <v>313</v>
      </c>
      <c r="C96" t="str">
        <f t="shared" si="1"/>
        <v xml:space="preserve">IA_MVP Practice-Wide Quality Improvement in MIPS Value Pathways </v>
      </c>
    </row>
  </sheetData>
  <sheetProtection selectLockedCells="1" selectUnlockedCell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290C-25D8-4CAE-AB89-ED33D5474BA0}">
  <dimension ref="A1:Q19"/>
  <sheetViews>
    <sheetView workbookViewId="0">
      <selection activeCell="K1" sqref="K1"/>
    </sheetView>
  </sheetViews>
  <sheetFormatPr defaultRowHeight="14.5" x14ac:dyDescent="0.35"/>
  <sheetData>
    <row r="1" spans="1:17" ht="18.5" x14ac:dyDescent="0.45">
      <c r="A1" s="49" t="s">
        <v>129</v>
      </c>
      <c r="B1" s="49"/>
      <c r="C1" s="49"/>
      <c r="D1" s="49"/>
      <c r="E1" s="49"/>
      <c r="F1" s="49"/>
    </row>
    <row r="3" spans="1:17" ht="18.5" x14ac:dyDescent="0.45">
      <c r="B3" s="49" t="s">
        <v>55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8"/>
      <c r="N3" s="8"/>
      <c r="O3" s="8"/>
      <c r="P3" s="8"/>
      <c r="Q3" s="8"/>
    </row>
    <row r="4" spans="1:17" ht="18.5" x14ac:dyDescent="0.45">
      <c r="B4" s="8"/>
      <c r="C4" s="8" t="s">
        <v>130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18.5" x14ac:dyDescent="0.45">
      <c r="B5" s="8"/>
      <c r="C5" s="8" t="s">
        <v>131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18.5" x14ac:dyDescent="0.4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18.5" x14ac:dyDescent="0.45">
      <c r="B7" s="49" t="s">
        <v>132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8"/>
      <c r="O7" s="8"/>
      <c r="P7" s="8"/>
      <c r="Q7" s="8"/>
    </row>
    <row r="8" spans="1:17" ht="18.5" x14ac:dyDescent="0.45">
      <c r="B8" s="8"/>
      <c r="C8" s="8" t="s">
        <v>130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8.5" x14ac:dyDescent="0.45">
      <c r="B9" s="8"/>
      <c r="C9" s="8" t="s">
        <v>133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8.5" x14ac:dyDescent="0.4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8.5" x14ac:dyDescent="0.45">
      <c r="B11" s="49" t="s">
        <v>134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8"/>
      <c r="P11" s="8"/>
      <c r="Q11" s="8"/>
    </row>
    <row r="12" spans="1:17" ht="18.5" x14ac:dyDescent="0.45">
      <c r="B12" s="8"/>
      <c r="C12" s="8" t="s">
        <v>135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ht="18.5" x14ac:dyDescent="0.45">
      <c r="B13" s="8"/>
      <c r="C13" s="8" t="s">
        <v>136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ht="18.5" x14ac:dyDescent="0.45">
      <c r="B14" s="8"/>
      <c r="C14" s="8" t="s">
        <v>137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ht="18.5" x14ac:dyDescent="0.4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18.5" x14ac:dyDescent="0.45">
      <c r="B16" s="49" t="s">
        <v>138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8"/>
    </row>
    <row r="17" spans="2:17" ht="18.5" x14ac:dyDescent="0.45">
      <c r="B17" s="8"/>
      <c r="C17" s="8" t="s">
        <v>139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2:17" ht="18.5" x14ac:dyDescent="0.45">
      <c r="B18" s="8"/>
      <c r="C18" s="8" t="s">
        <v>140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2:17" ht="18.5" x14ac:dyDescent="0.4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4206-A27A-459C-8D39-0E30ADDB3458}">
  <dimension ref="A2:D48"/>
  <sheetViews>
    <sheetView workbookViewId="0">
      <selection activeCell="J9" sqref="J9"/>
    </sheetView>
  </sheetViews>
  <sheetFormatPr defaultRowHeight="14.5" x14ac:dyDescent="0.35"/>
  <sheetData>
    <row r="2" spans="1:4" x14ac:dyDescent="0.35">
      <c r="A2">
        <v>0</v>
      </c>
    </row>
    <row r="3" spans="1:4" x14ac:dyDescent="0.35">
      <c r="A3" t="s">
        <v>141</v>
      </c>
    </row>
    <row r="5" spans="1:4" x14ac:dyDescent="0.35">
      <c r="A5" t="s">
        <v>388</v>
      </c>
    </row>
    <row r="6" spans="1:4" x14ac:dyDescent="0.35">
      <c r="A6" t="s">
        <v>142</v>
      </c>
    </row>
    <row r="7" spans="1:4" x14ac:dyDescent="0.35">
      <c r="A7" t="s">
        <v>143</v>
      </c>
    </row>
    <row r="9" spans="1:4" x14ac:dyDescent="0.35">
      <c r="A9" t="s">
        <v>26</v>
      </c>
    </row>
    <row r="10" spans="1:4" x14ac:dyDescent="0.35">
      <c r="A10" t="s">
        <v>27</v>
      </c>
    </row>
    <row r="13" spans="1:4" ht="22.5" x14ac:dyDescent="0.45">
      <c r="C13" s="45"/>
    </row>
    <row r="14" spans="1:4" x14ac:dyDescent="0.35">
      <c r="A14" t="s">
        <v>399</v>
      </c>
    </row>
    <row r="15" spans="1:4" ht="22.5" x14ac:dyDescent="0.45">
      <c r="A15" t="s">
        <v>400</v>
      </c>
      <c r="D15" s="45"/>
    </row>
    <row r="16" spans="1:4" x14ac:dyDescent="0.35">
      <c r="A16" t="s">
        <v>401</v>
      </c>
    </row>
    <row r="19" spans="1:2" x14ac:dyDescent="0.35">
      <c r="A19" t="s">
        <v>404</v>
      </c>
    </row>
    <row r="20" spans="1:2" x14ac:dyDescent="0.35">
      <c r="A20" s="184" t="str">
        <f>IF(ISNUMBER(SEARCH("eCQM", 'MVP APM Entity '!I23)), "1", "0")</f>
        <v>0</v>
      </c>
    </row>
    <row r="21" spans="1:2" x14ac:dyDescent="0.35">
      <c r="A21" s="184" t="str">
        <f>IF(ISNUMBER(SEARCH("eCQM", 'MVP APM Entity '!I24)), "1", "0")</f>
        <v>0</v>
      </c>
    </row>
    <row r="22" spans="1:2" x14ac:dyDescent="0.35">
      <c r="A22" s="184" t="str">
        <f>IF(ISNUMBER(SEARCH("eCQM", 'MVP APM Entity '!I25)), "1", "0")</f>
        <v>0</v>
      </c>
    </row>
    <row r="23" spans="1:2" x14ac:dyDescent="0.35">
      <c r="A23" s="184" t="str">
        <f>IF(ISNUMBER(SEARCH("eCQM", 'MVP APM Entity '!I26)), "1", "0")</f>
        <v>0</v>
      </c>
    </row>
    <row r="24" spans="1:2" x14ac:dyDescent="0.35">
      <c r="A24" s="183" t="str">
        <f>IF(ISNUMBER(SEARCH("eCQM", 'MVP APM Entity '!N23)), "1", "0")</f>
        <v>0</v>
      </c>
    </row>
    <row r="25" spans="1:2" x14ac:dyDescent="0.35">
      <c r="A25" s="82" t="str">
        <f>IF(ISNUMBER(SEARCH("eCQM", 'MVP APM Entity '!N24)), "1", "0")</f>
        <v>0</v>
      </c>
    </row>
    <row r="26" spans="1:2" x14ac:dyDescent="0.35">
      <c r="A26" s="82" t="str">
        <f>IF(ISNUMBER(SEARCH("eCQM", 'MVP APM Entity '!N25)), "1", "0")</f>
        <v>0</v>
      </c>
    </row>
    <row r="27" spans="1:2" x14ac:dyDescent="0.35">
      <c r="A27" s="82" t="str">
        <f>IF(ISNUMBER(SEARCH("eCQM", 'MVP APM Entity '!N26)), "1", "0")</f>
        <v>0</v>
      </c>
    </row>
    <row r="28" spans="1:2" x14ac:dyDescent="0.35">
      <c r="A28" s="82" t="str">
        <f>IF(ISNUMBER(SEARCH("eCQM", 'MVP APM Entity '!N27)), "1", "0")</f>
        <v>0</v>
      </c>
    </row>
    <row r="29" spans="1:2" x14ac:dyDescent="0.35">
      <c r="A29" s="82" t="str">
        <f>IF(ISNUMBER(SEARCH("eCQM", 'MVP APM Entity '!N28)), "1", "0")</f>
        <v>0</v>
      </c>
    </row>
    <row r="30" spans="1:2" x14ac:dyDescent="0.35">
      <c r="A30" s="82" t="str">
        <f>IF(ISNUMBER(SEARCH("eCQM", 'MVP APM Entity '!N29)), "1", "0")</f>
        <v>0</v>
      </c>
    </row>
    <row r="31" spans="1:2" x14ac:dyDescent="0.35">
      <c r="A31" s="82" t="str">
        <f>IF(ISNUMBER(SEARCH("eCQM", 'MVP APM Entity '!N30)), "1", "0")</f>
        <v>0</v>
      </c>
    </row>
    <row r="32" spans="1:2" x14ac:dyDescent="0.35">
      <c r="A32" s="81">
        <f>MIN(5,A20+A21+A22+A23+A24+A25+A26+A27+A28+A29+A30+A31)</f>
        <v>0</v>
      </c>
      <c r="B32" s="81" t="s">
        <v>52</v>
      </c>
    </row>
    <row r="35" spans="1:2" x14ac:dyDescent="0.35">
      <c r="A35" t="s">
        <v>405</v>
      </c>
    </row>
    <row r="36" spans="1:2" x14ac:dyDescent="0.35">
      <c r="A36" s="84" t="str">
        <f>IF(ISNUMBER(SEARCH("eCQM", 'Traditional MIPS APM Entity'!I22)), "1", "0")</f>
        <v>0</v>
      </c>
      <c r="B36">
        <v>1</v>
      </c>
    </row>
    <row r="37" spans="1:2" x14ac:dyDescent="0.35">
      <c r="A37" s="84" t="str">
        <f>IF(ISNUMBER(SEARCH("eCQM", 'MVP APM Entity '!I23)), "1", "0")</f>
        <v>0</v>
      </c>
      <c r="B37">
        <v>2</v>
      </c>
    </row>
    <row r="38" spans="1:2" x14ac:dyDescent="0.35">
      <c r="A38" s="84" t="str">
        <f>IF(ISNUMBER(SEARCH("eCQM", 'Traditional MIPS APM Entity'!I24)), "1", "0")</f>
        <v>0</v>
      </c>
      <c r="B38">
        <v>3</v>
      </c>
    </row>
    <row r="39" spans="1:2" x14ac:dyDescent="0.35">
      <c r="A39" s="84" t="str">
        <f>IF(ISNUMBER(SEARCH("eCQM", 'Traditional MIPS APM Entity'!I25)), "1", "0")</f>
        <v>0</v>
      </c>
      <c r="B39">
        <v>4</v>
      </c>
    </row>
    <row r="40" spans="1:2" x14ac:dyDescent="0.35">
      <c r="A40" s="84" t="str">
        <f>IF(ISNUMBER(SEARCH("eCQM", 'Traditional MIPS APM Entity'!I26)), "1", "0")</f>
        <v>0</v>
      </c>
      <c r="B40">
        <v>5</v>
      </c>
    </row>
    <row r="41" spans="1:2" x14ac:dyDescent="0.35">
      <c r="A41" s="84" t="str">
        <f>IF(ISNUMBER(SEARCH("eCQM", 'Traditional MIPS APM Entity'!I27)), "1", "0")</f>
        <v>0</v>
      </c>
      <c r="B41">
        <v>6</v>
      </c>
    </row>
    <row r="42" spans="1:2" x14ac:dyDescent="0.35">
      <c r="A42" s="85" t="str">
        <f>IF(ISNUMBER(SEARCH("eCQM", 'Traditional MIPS APM Entity'!N22)), "1", "0")</f>
        <v>0</v>
      </c>
      <c r="B42">
        <v>7</v>
      </c>
    </row>
    <row r="43" spans="1:2" x14ac:dyDescent="0.35">
      <c r="A43" s="85" t="str">
        <f>IF(ISNUMBER(SEARCH("eCQM", 'Traditional MIPS APM Entity'!N23)), "1", "0")</f>
        <v>0</v>
      </c>
      <c r="B43">
        <v>8</v>
      </c>
    </row>
    <row r="44" spans="1:2" x14ac:dyDescent="0.35">
      <c r="A44" s="85" t="str">
        <f>IF(ISNUMBER(SEARCH("eCQM", 'Traditional MIPS APM Entity'!N24)), "1", "0")</f>
        <v>0</v>
      </c>
      <c r="B44">
        <v>9</v>
      </c>
    </row>
    <row r="45" spans="1:2" x14ac:dyDescent="0.35">
      <c r="A45" s="85" t="str">
        <f>IF(ISNUMBER(SEARCH("eCQM", 'Traditional MIPS APM Entity'!N25)), "1", "0")</f>
        <v>0</v>
      </c>
      <c r="B45">
        <v>10</v>
      </c>
    </row>
    <row r="46" spans="1:2" x14ac:dyDescent="0.35">
      <c r="A46" s="85" t="str">
        <f>IF(ISNUMBER(SEARCH("eCQM", 'Traditional MIPS APM Entity'!N26)), "1", "0")</f>
        <v>0</v>
      </c>
      <c r="B46">
        <v>11</v>
      </c>
    </row>
    <row r="47" spans="1:2" x14ac:dyDescent="0.35">
      <c r="A47" s="85" t="str">
        <f>IF(ISNUMBER(SEARCH("eCQM", 'Traditional MIPS APM Entity'!N27)), "1", "0")</f>
        <v>0</v>
      </c>
      <c r="B47">
        <v>12</v>
      </c>
    </row>
    <row r="48" spans="1:2" x14ac:dyDescent="0.35">
      <c r="A48">
        <f>MIN(6,A36+A37+A38+A39+A40+A41+A42+A43+A44+A45+A46+A47)</f>
        <v>0</v>
      </c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4018-FEA1-41FB-9EF4-C9CB17E2C1A3}">
  <sheetPr>
    <tabColor theme="7"/>
  </sheetPr>
  <dimension ref="A1:S70"/>
  <sheetViews>
    <sheetView zoomScale="55" zoomScaleNormal="55" workbookViewId="0">
      <selection activeCell="C10" sqref="C10:C11"/>
    </sheetView>
  </sheetViews>
  <sheetFormatPr defaultRowHeight="14.5" x14ac:dyDescent="0.35"/>
  <cols>
    <col min="1" max="1" width="29.81640625" customWidth="1"/>
    <col min="2" max="2" width="24.54296875" customWidth="1"/>
    <col min="3" max="3" width="13.81640625" customWidth="1"/>
    <col min="4" max="4" width="16.453125" customWidth="1"/>
    <col min="5" max="5" width="21.6328125" customWidth="1"/>
    <col min="6" max="6" width="21" customWidth="1"/>
    <col min="7" max="7" width="19.453125" customWidth="1"/>
    <col min="8" max="8" width="18.1796875" customWidth="1"/>
    <col min="9" max="9" width="20.1796875" customWidth="1"/>
    <col min="10" max="10" width="18.8164062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37.453125" customWidth="1"/>
    <col min="16" max="16" width="8.7265625" customWidth="1"/>
  </cols>
  <sheetData>
    <row r="1" spans="1:17" ht="41.5" thickBot="1" x14ac:dyDescent="0.95">
      <c r="A1" s="274" t="s">
        <v>317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90"/>
      <c r="Q1" s="90"/>
    </row>
    <row r="2" spans="1:17" ht="25" customHeight="1" thickTop="1" x14ac:dyDescent="0.9">
      <c r="A2" s="251" t="s">
        <v>361</v>
      </c>
      <c r="B2" s="292" t="s">
        <v>111</v>
      </c>
      <c r="C2" s="293"/>
      <c r="D2" s="138" t="str">
        <f>IFERROR(O12,"0.0")</f>
        <v>0.0</v>
      </c>
      <c r="E2" s="90"/>
      <c r="F2" s="130"/>
      <c r="G2" s="224" t="s">
        <v>362</v>
      </c>
      <c r="H2" s="225"/>
      <c r="I2" s="225"/>
      <c r="J2" s="225"/>
      <c r="K2" s="90"/>
      <c r="L2" s="90"/>
      <c r="M2" s="90"/>
      <c r="N2" s="90"/>
      <c r="O2" s="90"/>
      <c r="P2" s="90"/>
      <c r="Q2" s="90"/>
    </row>
    <row r="3" spans="1:17" ht="25.5" customHeight="1" x14ac:dyDescent="0.9">
      <c r="A3" s="252"/>
      <c r="B3" s="247" t="s">
        <v>112</v>
      </c>
      <c r="C3" s="248"/>
      <c r="D3" s="139">
        <f>G31</f>
        <v>0</v>
      </c>
      <c r="E3" s="90"/>
      <c r="F3" s="131"/>
      <c r="G3" s="224" t="s">
        <v>4</v>
      </c>
      <c r="H3" s="225"/>
      <c r="I3" s="225"/>
      <c r="J3" s="225"/>
      <c r="K3" s="90"/>
      <c r="L3" s="90"/>
      <c r="M3" s="90"/>
      <c r="N3" s="90"/>
      <c r="O3" s="90"/>
      <c r="P3" s="90"/>
      <c r="Q3" s="90"/>
    </row>
    <row r="4" spans="1:17" ht="24" customHeight="1" x14ac:dyDescent="0.9">
      <c r="A4" s="252"/>
      <c r="B4" s="247" t="s">
        <v>113</v>
      </c>
      <c r="C4" s="248"/>
      <c r="D4" s="139">
        <f>I44</f>
        <v>0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17" ht="23.5" customHeight="1" thickBot="1" x14ac:dyDescent="0.95">
      <c r="A5" s="253"/>
      <c r="B5" s="247" t="s">
        <v>114</v>
      </c>
      <c r="C5" s="248"/>
      <c r="D5" s="139">
        <f>K68</f>
        <v>0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17" ht="27" customHeight="1" thickBot="1" x14ac:dyDescent="0.95">
      <c r="A6" s="249" t="s">
        <v>115</v>
      </c>
      <c r="B6" s="250"/>
      <c r="C6" s="250"/>
      <c r="D6" s="140">
        <f>SUM(D2:D5)</f>
        <v>0</v>
      </c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1:17" ht="18.5" customHeight="1" thickBot="1" x14ac:dyDescent="0.9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17" ht="36.5" thickBot="1" x14ac:dyDescent="0.85">
      <c r="A8" s="276" t="s">
        <v>71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78"/>
      <c r="Q8" s="78"/>
    </row>
    <row r="9" spans="1:17" ht="52.5" customHeight="1" thickBot="1" x14ac:dyDescent="0.85">
      <c r="A9" s="87"/>
      <c r="B9" s="71"/>
      <c r="C9" s="86" t="s">
        <v>14</v>
      </c>
      <c r="D9" s="86" t="s">
        <v>14</v>
      </c>
      <c r="E9" s="86" t="s">
        <v>14</v>
      </c>
      <c r="F9" s="229" t="s">
        <v>14</v>
      </c>
      <c r="G9" s="230"/>
      <c r="H9" s="230"/>
      <c r="I9" s="231"/>
      <c r="J9" s="86" t="s">
        <v>14</v>
      </c>
      <c r="K9" s="86" t="s">
        <v>14</v>
      </c>
      <c r="L9" s="86" t="s">
        <v>14</v>
      </c>
      <c r="M9" s="181" t="s">
        <v>15</v>
      </c>
      <c r="N9" s="289" t="s">
        <v>397</v>
      </c>
      <c r="O9" s="290"/>
      <c r="P9" s="71"/>
      <c r="Q9" s="71"/>
    </row>
    <row r="10" spans="1:17" ht="18" customHeight="1" thickBot="1" x14ac:dyDescent="0.75">
      <c r="A10" s="38"/>
      <c r="B10" s="1"/>
      <c r="C10" s="284" t="s">
        <v>16</v>
      </c>
      <c r="D10" s="284" t="s">
        <v>17</v>
      </c>
      <c r="E10" s="284" t="s">
        <v>18</v>
      </c>
      <c r="F10" s="226" t="s">
        <v>395</v>
      </c>
      <c r="G10" s="227"/>
      <c r="H10" s="227"/>
      <c r="I10" s="228"/>
      <c r="J10" s="236" t="s">
        <v>19</v>
      </c>
      <c r="K10" s="236" t="s">
        <v>20</v>
      </c>
      <c r="L10" s="236" t="s">
        <v>407</v>
      </c>
      <c r="M10" s="236" t="s">
        <v>390</v>
      </c>
      <c r="N10" s="291"/>
      <c r="O10" s="291"/>
      <c r="P10" s="1"/>
      <c r="Q10" s="1"/>
    </row>
    <row r="11" spans="1:17" ht="87" customHeight="1" thickTop="1" thickBot="1" x14ac:dyDescent="0.55000000000000004">
      <c r="A11" s="128" t="s">
        <v>33</v>
      </c>
      <c r="B11" s="9"/>
      <c r="C11" s="285"/>
      <c r="D11" s="285"/>
      <c r="E11" s="275"/>
      <c r="F11" s="185" t="s">
        <v>391</v>
      </c>
      <c r="G11" s="186" t="s">
        <v>392</v>
      </c>
      <c r="H11" s="160" t="s">
        <v>393</v>
      </c>
      <c r="I11" s="160" t="s">
        <v>394</v>
      </c>
      <c r="J11" s="237"/>
      <c r="K11" s="275"/>
      <c r="L11" s="275"/>
      <c r="M11" s="275"/>
      <c r="N11" s="25" t="s">
        <v>21</v>
      </c>
      <c r="O11" s="26" t="s">
        <v>22</v>
      </c>
      <c r="P11" s="232"/>
      <c r="Q11" s="232"/>
    </row>
    <row r="12" spans="1:17" ht="34" customHeight="1" thickBot="1" x14ac:dyDescent="0.4">
      <c r="A12" s="235" t="s">
        <v>363</v>
      </c>
      <c r="B12" s="32" t="s">
        <v>23</v>
      </c>
      <c r="C12" s="39">
        <v>0</v>
      </c>
      <c r="D12" s="42"/>
      <c r="E12" s="163">
        <v>0</v>
      </c>
      <c r="F12" s="187">
        <v>0</v>
      </c>
      <c r="G12" s="188">
        <v>0</v>
      </c>
      <c r="H12" s="173"/>
      <c r="I12" s="173"/>
      <c r="J12" s="28"/>
      <c r="K12" s="28"/>
      <c r="L12" s="28"/>
      <c r="M12" s="29"/>
      <c r="N12" s="278" t="str">
        <f>IFERROR( C16+D16+E16+F16+G16+H16+M16+L16+J16+K16+I16, "STOP")</f>
        <v>STOP</v>
      </c>
      <c r="O12" s="281" t="e">
        <f>IF((N12*25%)&gt;=25,25,N12*25%)</f>
        <v>#VALUE!</v>
      </c>
      <c r="P12" s="232"/>
      <c r="Q12" s="232"/>
    </row>
    <row r="13" spans="1:17" ht="34.5" customHeight="1" thickBot="1" x14ac:dyDescent="0.4">
      <c r="A13" s="235"/>
      <c r="B13" s="32" t="s">
        <v>24</v>
      </c>
      <c r="C13" s="14">
        <v>1</v>
      </c>
      <c r="D13" s="43"/>
      <c r="E13" s="163">
        <v>1</v>
      </c>
      <c r="F13" s="187">
        <v>1</v>
      </c>
      <c r="G13" s="188">
        <v>1</v>
      </c>
      <c r="H13" s="174"/>
      <c r="I13" s="180"/>
      <c r="J13" s="30"/>
      <c r="K13" s="30"/>
      <c r="L13" s="30"/>
      <c r="M13" s="31"/>
      <c r="N13" s="279"/>
      <c r="O13" s="282"/>
      <c r="P13" s="232"/>
      <c r="Q13" s="232"/>
    </row>
    <row r="14" spans="1:17" ht="71" thickBot="1" x14ac:dyDescent="0.4">
      <c r="A14" s="127" t="s">
        <v>342</v>
      </c>
      <c r="B14" s="32" t="s">
        <v>25</v>
      </c>
      <c r="C14" s="208">
        <f>(C12/C13)*100</f>
        <v>0</v>
      </c>
      <c r="D14" s="15" t="s">
        <v>27</v>
      </c>
      <c r="E14" s="207">
        <f>(E12/E13)*100</f>
        <v>0</v>
      </c>
      <c r="F14" s="209">
        <f t="shared" ref="F14:G14" si="0">(F12/F13)*100</f>
        <v>0</v>
      </c>
      <c r="G14" s="210">
        <f t="shared" si="0"/>
        <v>0</v>
      </c>
      <c r="H14" s="175" t="s">
        <v>27</v>
      </c>
      <c r="I14" s="175" t="s">
        <v>27</v>
      </c>
      <c r="J14" s="166" t="s">
        <v>27</v>
      </c>
      <c r="K14" s="15" t="s">
        <v>27</v>
      </c>
      <c r="L14" s="15" t="s">
        <v>27</v>
      </c>
      <c r="M14" s="15" t="s">
        <v>27</v>
      </c>
      <c r="N14" s="279"/>
      <c r="O14" s="282"/>
      <c r="P14" s="232"/>
      <c r="Q14" s="232"/>
    </row>
    <row r="15" spans="1:17" ht="70.5" x14ac:dyDescent="0.35">
      <c r="A15" s="127" t="s">
        <v>340</v>
      </c>
      <c r="B15" s="32" t="s">
        <v>28</v>
      </c>
      <c r="C15" s="3">
        <v>0.25</v>
      </c>
      <c r="D15" s="11">
        <v>0.25</v>
      </c>
      <c r="E15" s="164">
        <v>0.1</v>
      </c>
      <c r="F15" s="169">
        <v>0.15</v>
      </c>
      <c r="G15" s="170">
        <v>0.15</v>
      </c>
      <c r="H15" s="176">
        <v>0.3</v>
      </c>
      <c r="I15" s="176">
        <v>0.3</v>
      </c>
      <c r="J15" s="178">
        <v>0</v>
      </c>
      <c r="K15" s="4">
        <v>0</v>
      </c>
      <c r="L15" s="4">
        <v>0.1</v>
      </c>
      <c r="M15" s="7" t="s">
        <v>29</v>
      </c>
      <c r="N15" s="279"/>
      <c r="O15" s="282"/>
      <c r="P15" s="232"/>
      <c r="Q15" s="232"/>
    </row>
    <row r="16" spans="1:17" ht="44" customHeight="1" thickBot="1" x14ac:dyDescent="0.55000000000000004">
      <c r="A16" s="129" t="s">
        <v>359</v>
      </c>
      <c r="B16" s="32" t="s">
        <v>30</v>
      </c>
      <c r="C16" s="123">
        <f>C14*C15</f>
        <v>0</v>
      </c>
      <c r="D16" s="124">
        <f>IF(D14="Yes", 25) + IF(D14="No", 0)</f>
        <v>0</v>
      </c>
      <c r="E16" s="165">
        <f t="shared" ref="E16:G16" si="1">E14*E15</f>
        <v>0</v>
      </c>
      <c r="F16" s="171">
        <f t="shared" si="1"/>
        <v>0</v>
      </c>
      <c r="G16" s="172">
        <f t="shared" si="1"/>
        <v>0</v>
      </c>
      <c r="H16" s="177">
        <f>IF(H14="Yes", 30) + IF(H14="No", 0)</f>
        <v>0</v>
      </c>
      <c r="I16" s="177">
        <f>IF(I14="Yes", 30) + IF(I14="No", 0)</f>
        <v>0</v>
      </c>
      <c r="J16" s="179" t="str">
        <f>IF(J14="Yes",Calc_Validation_DropDown!A2,Calc_Validation_DropDown!A3)</f>
        <v>STOP</v>
      </c>
      <c r="K16" s="23" t="str">
        <f>IF(K14="Yes",Calc_Validation_DropDown!A2,Calc_Validation_DropDown!A3)</f>
        <v>STOP</v>
      </c>
      <c r="L16" s="23" t="str">
        <f>IF(L14="Yes",10,Calc_Validation_DropDown!A3)</f>
        <v>STOP</v>
      </c>
      <c r="M16" s="24">
        <f>IF(M14="Yes", 5) + IF(M14="No", 0)</f>
        <v>0</v>
      </c>
      <c r="N16" s="280"/>
      <c r="O16" s="283"/>
      <c r="P16" s="232"/>
      <c r="Q16" s="232"/>
    </row>
    <row r="17" spans="1:19" ht="22" thickTop="1" thickBot="1" x14ac:dyDescent="0.55000000000000004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9"/>
      <c r="P17" s="9"/>
      <c r="Q17" s="9"/>
    </row>
    <row r="18" spans="1:19" ht="21.5" thickBot="1" x14ac:dyDescent="0.55000000000000004">
      <c r="A18" s="287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159"/>
      <c r="Q18" s="92"/>
    </row>
    <row r="19" spans="1:19" ht="37.5" customHeight="1" x14ac:dyDescent="0.8">
      <c r="A19" s="286" t="s">
        <v>354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71"/>
      <c r="Q19" s="71"/>
    </row>
    <row r="20" spans="1:19" ht="52.5" customHeight="1" thickBot="1" x14ac:dyDescent="0.65">
      <c r="A20" s="2"/>
      <c r="B20" s="6"/>
      <c r="C20" s="6"/>
      <c r="D20" s="238" t="s">
        <v>32</v>
      </c>
      <c r="E20" s="238"/>
      <c r="F20" s="238"/>
      <c r="G20" s="238"/>
      <c r="H20" s="238"/>
      <c r="I20" s="6"/>
      <c r="J20" s="232" t="s">
        <v>356</v>
      </c>
      <c r="K20" s="232"/>
      <c r="L20" s="232"/>
      <c r="M20" s="232"/>
      <c r="N20" s="5"/>
      <c r="O20" s="121"/>
      <c r="P20" s="9"/>
      <c r="Q20" s="9"/>
    </row>
    <row r="21" spans="1:19" ht="26.5" thickBot="1" x14ac:dyDescent="0.55000000000000004">
      <c r="A21" s="239" t="s">
        <v>33</v>
      </c>
      <c r="B21" s="239"/>
      <c r="C21" s="246"/>
      <c r="D21" s="9"/>
      <c r="E21" s="240" t="s">
        <v>34</v>
      </c>
      <c r="F21" s="241"/>
      <c r="G21" s="17" t="s">
        <v>35</v>
      </c>
      <c r="H21" s="18" t="s">
        <v>36</v>
      </c>
      <c r="I21" s="12"/>
      <c r="J21" s="9"/>
      <c r="K21" s="244" t="s">
        <v>34</v>
      </c>
      <c r="L21" s="245"/>
      <c r="M21" s="57" t="s">
        <v>35</v>
      </c>
      <c r="N21" s="44" t="s">
        <v>63</v>
      </c>
      <c r="O21" s="9"/>
      <c r="P21" s="9"/>
      <c r="Q21" s="9"/>
    </row>
    <row r="22" spans="1:19" ht="46" customHeight="1" thickTop="1" thickBot="1" x14ac:dyDescent="0.5">
      <c r="A22" s="233" t="s">
        <v>389</v>
      </c>
      <c r="B22" s="294" t="s">
        <v>343</v>
      </c>
      <c r="C22" s="246"/>
      <c r="D22" s="22" t="s">
        <v>39</v>
      </c>
      <c r="E22" s="242"/>
      <c r="F22" s="243"/>
      <c r="G22" s="61">
        <v>0</v>
      </c>
      <c r="H22" s="157"/>
      <c r="I22" s="12"/>
      <c r="J22" s="51" t="s">
        <v>40</v>
      </c>
      <c r="K22" s="257"/>
      <c r="L22" s="258"/>
      <c r="M22" s="69"/>
      <c r="N22" s="268" t="s">
        <v>318</v>
      </c>
      <c r="O22" s="9"/>
      <c r="P22" s="9"/>
      <c r="Q22" s="9"/>
    </row>
    <row r="23" spans="1:19" ht="45" customHeight="1" thickBot="1" x14ac:dyDescent="0.5">
      <c r="A23" s="234"/>
      <c r="B23" s="295"/>
      <c r="C23" s="246"/>
      <c r="D23" s="20" t="s">
        <v>41</v>
      </c>
      <c r="E23" s="242"/>
      <c r="F23" s="243"/>
      <c r="G23" s="61">
        <v>0</v>
      </c>
      <c r="H23" s="157"/>
      <c r="I23" s="12"/>
      <c r="J23" s="52" t="s">
        <v>42</v>
      </c>
      <c r="K23" s="259"/>
      <c r="L23" s="260"/>
      <c r="M23" s="61"/>
      <c r="N23" s="269"/>
      <c r="O23" s="9"/>
      <c r="P23" s="9"/>
      <c r="Q23" s="9"/>
    </row>
    <row r="24" spans="1:19" ht="43.5" customHeight="1" thickBot="1" x14ac:dyDescent="0.5">
      <c r="A24" s="234"/>
      <c r="B24" s="295"/>
      <c r="C24" s="246"/>
      <c r="D24" s="21" t="s">
        <v>43</v>
      </c>
      <c r="E24" s="242"/>
      <c r="F24" s="243"/>
      <c r="G24" s="61">
        <v>0</v>
      </c>
      <c r="H24" s="157"/>
      <c r="I24" s="12"/>
      <c r="J24" s="52" t="s">
        <v>44</v>
      </c>
      <c r="K24" s="259"/>
      <c r="L24" s="260"/>
      <c r="M24" s="61"/>
      <c r="N24" s="269"/>
      <c r="O24" s="9"/>
      <c r="P24" s="9"/>
      <c r="Q24" s="9"/>
    </row>
    <row r="25" spans="1:19" ht="46.5" customHeight="1" thickBot="1" x14ac:dyDescent="0.5">
      <c r="A25" s="234"/>
      <c r="B25" s="295"/>
      <c r="C25" s="246"/>
      <c r="D25" s="21" t="s">
        <v>45</v>
      </c>
      <c r="E25" s="242"/>
      <c r="F25" s="243"/>
      <c r="G25" s="61">
        <v>0</v>
      </c>
      <c r="H25" s="157"/>
      <c r="I25" s="12"/>
      <c r="J25" s="52" t="s">
        <v>46</v>
      </c>
      <c r="K25" s="259"/>
      <c r="L25" s="260"/>
      <c r="M25" s="61"/>
      <c r="N25" s="269"/>
      <c r="O25" s="9"/>
      <c r="P25" s="9"/>
      <c r="Q25" s="9"/>
    </row>
    <row r="26" spans="1:19" ht="48" customHeight="1" thickBot="1" x14ac:dyDescent="0.5">
      <c r="A26" s="234"/>
      <c r="B26" s="295"/>
      <c r="C26" s="246"/>
      <c r="D26" s="21" t="s">
        <v>47</v>
      </c>
      <c r="E26" s="242"/>
      <c r="F26" s="243"/>
      <c r="G26" s="61">
        <v>0</v>
      </c>
      <c r="H26" s="157"/>
      <c r="I26" s="12"/>
      <c r="J26" s="52" t="s">
        <v>48</v>
      </c>
      <c r="K26" s="259"/>
      <c r="L26" s="260"/>
      <c r="M26" s="61"/>
      <c r="N26" s="269"/>
      <c r="O26" s="9"/>
      <c r="P26" s="9"/>
      <c r="Q26" s="9"/>
    </row>
    <row r="27" spans="1:19" ht="47.15" customHeight="1" thickBot="1" x14ac:dyDescent="0.5">
      <c r="A27" s="234"/>
      <c r="B27" s="295"/>
      <c r="C27" s="246"/>
      <c r="D27" s="20" t="s">
        <v>49</v>
      </c>
      <c r="E27" s="242"/>
      <c r="F27" s="243"/>
      <c r="G27" s="61">
        <v>0</v>
      </c>
      <c r="H27" s="157"/>
      <c r="I27" s="12"/>
      <c r="J27" s="53" t="s">
        <v>50</v>
      </c>
      <c r="K27" s="261"/>
      <c r="L27" s="262"/>
      <c r="M27" s="70"/>
      <c r="N27" s="270"/>
      <c r="O27" s="9"/>
      <c r="P27" s="9"/>
      <c r="Q27" s="9"/>
    </row>
    <row r="28" spans="1:19" ht="22.5" customHeight="1" thickBot="1" x14ac:dyDescent="0.5">
      <c r="A28" s="152"/>
      <c r="B28" s="295"/>
      <c r="C28" s="9"/>
      <c r="D28" s="263" t="s">
        <v>73</v>
      </c>
      <c r="E28" s="264"/>
      <c r="F28" s="265"/>
      <c r="G28" s="54">
        <v>0</v>
      </c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9" ht="21.5" customHeight="1" thickBot="1" x14ac:dyDescent="0.5">
      <c r="A29" s="152"/>
      <c r="B29" s="295"/>
      <c r="C29" s="9"/>
      <c r="D29" s="263" t="s">
        <v>52</v>
      </c>
      <c r="E29" s="264"/>
      <c r="F29" s="265"/>
      <c r="G29" s="55">
        <f>SUM(G22:G28)</f>
        <v>0</v>
      </c>
      <c r="H29" s="9"/>
      <c r="I29" s="40" t="s">
        <v>53</v>
      </c>
      <c r="J29" s="40"/>
      <c r="K29" s="40"/>
      <c r="L29" s="40" t="s">
        <v>360</v>
      </c>
      <c r="M29" s="40"/>
      <c r="N29" s="41"/>
      <c r="O29" s="9"/>
      <c r="P29" s="9"/>
      <c r="Q29" s="9"/>
    </row>
    <row r="30" spans="1:19" ht="21.5" customHeight="1" thickBot="1" x14ac:dyDescent="0.5">
      <c r="A30" s="9"/>
      <c r="B30" s="9"/>
      <c r="C30" s="9"/>
      <c r="D30" s="271" t="s">
        <v>54</v>
      </c>
      <c r="E30" s="272"/>
      <c r="F30" s="273"/>
      <c r="G30" s="55">
        <f>MIN(100,G29/0.6)</f>
        <v>0</v>
      </c>
      <c r="H30" s="9"/>
      <c r="I30" s="266" t="s">
        <v>55</v>
      </c>
      <c r="J30" s="266"/>
      <c r="K30" s="266"/>
      <c r="L30" s="266"/>
      <c r="M30" s="266"/>
      <c r="N30" s="267"/>
      <c r="O30" s="33"/>
      <c r="P30" s="33"/>
      <c r="Q30" s="9"/>
      <c r="R30" s="8"/>
      <c r="S30" s="8"/>
    </row>
    <row r="31" spans="1:19" ht="21.5" thickBot="1" x14ac:dyDescent="0.5">
      <c r="A31" s="9"/>
      <c r="B31" s="9"/>
      <c r="C31" s="9"/>
      <c r="D31" s="254" t="s">
        <v>56</v>
      </c>
      <c r="E31" s="255"/>
      <c r="F31" s="256"/>
      <c r="G31" s="56">
        <f>(G30*30%)</f>
        <v>0</v>
      </c>
      <c r="H31" s="9"/>
      <c r="I31" s="266" t="s">
        <v>57</v>
      </c>
      <c r="J31" s="266"/>
      <c r="K31" s="266"/>
      <c r="L31" s="266"/>
      <c r="M31" s="266"/>
      <c r="N31" s="267"/>
      <c r="O31" s="9"/>
      <c r="P31" s="9"/>
      <c r="Q31" s="9"/>
    </row>
    <row r="32" spans="1:19" ht="21.5" thickTop="1" x14ac:dyDescent="0.35">
      <c r="A32" s="9"/>
      <c r="B32" s="9"/>
      <c r="C32" s="9"/>
      <c r="D32" s="9"/>
      <c r="E32" s="9"/>
      <c r="F32" s="9"/>
      <c r="G32" s="9"/>
      <c r="H32" s="9"/>
      <c r="I32" s="266" t="s">
        <v>58</v>
      </c>
      <c r="J32" s="266"/>
      <c r="K32" s="266"/>
      <c r="L32" s="266"/>
      <c r="M32" s="266"/>
      <c r="N32" s="267"/>
      <c r="O32" s="9"/>
      <c r="P32" s="9"/>
      <c r="Q32" s="9"/>
    </row>
    <row r="33" spans="1:17" ht="21" x14ac:dyDescent="0.35">
      <c r="A33" s="9"/>
      <c r="B33" s="9"/>
      <c r="C33" s="9"/>
      <c r="D33" s="9"/>
      <c r="E33" s="9"/>
      <c r="F33" s="9"/>
      <c r="G33" s="9"/>
      <c r="H33" s="9"/>
      <c r="I33" s="266" t="s">
        <v>59</v>
      </c>
      <c r="J33" s="266"/>
      <c r="K33" s="266"/>
      <c r="L33" s="266"/>
      <c r="M33" s="266"/>
      <c r="N33" s="267"/>
      <c r="O33" s="9"/>
      <c r="P33" s="9"/>
      <c r="Q33" s="9"/>
    </row>
    <row r="34" spans="1:17" ht="21.5" thickBot="1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1.5" thickBot="1" x14ac:dyDescent="0.55000000000000004">
      <c r="A35" s="287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159"/>
      <c r="Q35" s="92"/>
    </row>
    <row r="36" spans="1:17" ht="37.5" customHeight="1" x14ac:dyDescent="0.8">
      <c r="A36" s="286" t="s">
        <v>74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71"/>
      <c r="Q36" s="71"/>
    </row>
    <row r="37" spans="1:17" ht="16.5" customHeight="1" thickBot="1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21.75" customHeight="1" thickTop="1" thickBot="1" x14ac:dyDescent="0.55000000000000004">
      <c r="A38" s="313" t="s">
        <v>75</v>
      </c>
      <c r="B38" s="314"/>
      <c r="C38" s="9"/>
      <c r="D38" s="309" t="s">
        <v>61</v>
      </c>
      <c r="E38" s="310"/>
      <c r="F38" s="311"/>
      <c r="G38" s="311"/>
      <c r="H38" s="312"/>
      <c r="I38" s="48" t="s">
        <v>62</v>
      </c>
      <c r="J38" s="9"/>
      <c r="K38" s="300" t="s">
        <v>63</v>
      </c>
      <c r="L38" s="301"/>
      <c r="M38" s="9"/>
      <c r="N38" s="9"/>
      <c r="O38" s="9"/>
      <c r="P38" s="9"/>
      <c r="Q38" s="9"/>
    </row>
    <row r="39" spans="1:17" ht="30.75" customHeight="1" thickBot="1" x14ac:dyDescent="0.4">
      <c r="A39" s="313"/>
      <c r="B39" s="314"/>
      <c r="C39" s="9"/>
      <c r="D39" s="305"/>
      <c r="E39" s="306"/>
      <c r="F39" s="307"/>
      <c r="G39" s="307"/>
      <c r="H39" s="308"/>
      <c r="I39" s="54">
        <v>0</v>
      </c>
      <c r="J39" s="9"/>
      <c r="K39" s="302" t="s">
        <v>76</v>
      </c>
      <c r="L39" s="303"/>
      <c r="M39" s="9"/>
      <c r="N39" s="9"/>
      <c r="O39" s="9"/>
      <c r="P39" s="9"/>
      <c r="Q39" s="9"/>
    </row>
    <row r="40" spans="1:17" ht="33" customHeight="1" thickBot="1" x14ac:dyDescent="0.4">
      <c r="A40" s="313"/>
      <c r="B40" s="314"/>
      <c r="C40" s="9"/>
      <c r="D40" s="305"/>
      <c r="E40" s="306"/>
      <c r="F40" s="307"/>
      <c r="G40" s="307"/>
      <c r="H40" s="308"/>
      <c r="I40" s="54">
        <v>0</v>
      </c>
      <c r="J40" s="9"/>
      <c r="K40" s="304"/>
      <c r="L40" s="304"/>
      <c r="M40" s="9"/>
      <c r="N40" s="9"/>
      <c r="O40" s="9"/>
      <c r="P40" s="9"/>
      <c r="Q40" s="9"/>
    </row>
    <row r="41" spans="1:17" ht="36" customHeight="1" thickBot="1" x14ac:dyDescent="0.4">
      <c r="A41" s="314" t="s">
        <v>77</v>
      </c>
      <c r="B41" s="314"/>
      <c r="C41" s="9"/>
      <c r="D41" s="305"/>
      <c r="E41" s="306"/>
      <c r="F41" s="307"/>
      <c r="G41" s="307"/>
      <c r="H41" s="308"/>
      <c r="I41" s="54">
        <v>0</v>
      </c>
      <c r="J41" s="9"/>
      <c r="K41" s="304"/>
      <c r="L41" s="304"/>
      <c r="M41" s="9"/>
      <c r="N41" s="9"/>
      <c r="O41" s="9"/>
      <c r="P41" s="9"/>
      <c r="Q41" s="9"/>
    </row>
    <row r="42" spans="1:17" ht="39.5" customHeight="1" thickBot="1" x14ac:dyDescent="0.4">
      <c r="A42" s="314"/>
      <c r="B42" s="314"/>
      <c r="C42" s="9"/>
      <c r="D42" s="305"/>
      <c r="E42" s="306"/>
      <c r="F42" s="307"/>
      <c r="G42" s="307"/>
      <c r="H42" s="308"/>
      <c r="I42" s="54">
        <v>0</v>
      </c>
      <c r="J42" s="9"/>
      <c r="K42" s="304"/>
      <c r="L42" s="304"/>
      <c r="M42" s="9"/>
      <c r="N42" s="9"/>
      <c r="O42" s="9"/>
      <c r="P42" s="9"/>
      <c r="Q42" s="9"/>
    </row>
    <row r="43" spans="1:17" ht="19.5" customHeight="1" thickBot="1" x14ac:dyDescent="0.55000000000000004">
      <c r="A43" s="314"/>
      <c r="B43" s="314"/>
      <c r="C43" s="9"/>
      <c r="D43" s="9"/>
      <c r="E43" s="9"/>
      <c r="F43" s="9"/>
      <c r="G43" s="296" t="s">
        <v>66</v>
      </c>
      <c r="H43" s="297"/>
      <c r="I43" s="212">
        <f>MIN(40,I39+I40+I41+I42)</f>
        <v>0</v>
      </c>
      <c r="J43" s="9"/>
      <c r="K43" s="304"/>
      <c r="L43" s="304"/>
      <c r="M43" s="9"/>
      <c r="N43" s="9"/>
      <c r="O43" s="9"/>
      <c r="P43" s="9"/>
      <c r="Q43" s="9"/>
    </row>
    <row r="44" spans="1:17" ht="32" customHeight="1" thickBot="1" x14ac:dyDescent="0.55000000000000004">
      <c r="A44" s="314"/>
      <c r="B44" s="314"/>
      <c r="C44" s="9"/>
      <c r="D44" s="9"/>
      <c r="E44" s="9"/>
      <c r="F44" s="9"/>
      <c r="G44" s="298" t="s">
        <v>56</v>
      </c>
      <c r="H44" s="299"/>
      <c r="I44" s="211">
        <f>SUM(I43/40*15)</f>
        <v>0</v>
      </c>
      <c r="J44" s="9"/>
      <c r="K44" s="304"/>
      <c r="L44" s="304"/>
      <c r="M44" s="9"/>
      <c r="N44" s="9"/>
      <c r="O44" s="9"/>
      <c r="P44" s="9"/>
      <c r="Q44" s="9"/>
    </row>
    <row r="45" spans="1:17" ht="21.5" thickBot="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21.5" thickBot="1" x14ac:dyDescent="0.55000000000000004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159"/>
      <c r="Q46" s="92"/>
    </row>
    <row r="47" spans="1:17" ht="37.5" customHeight="1" x14ac:dyDescent="0.8">
      <c r="A47" s="286" t="s">
        <v>319</v>
      </c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71"/>
      <c r="Q47" s="71"/>
    </row>
    <row r="48" spans="1:17" ht="21" x14ac:dyDescent="0.5">
      <c r="A48" s="9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1" x14ac:dyDescent="0.5">
      <c r="A49" s="9"/>
      <c r="B49" s="326" t="s">
        <v>78</v>
      </c>
      <c r="C49" s="329"/>
      <c r="D49" s="330"/>
      <c r="E49" s="9"/>
      <c r="F49" s="9"/>
      <c r="G49" s="9"/>
      <c r="H49" s="326" t="s">
        <v>79</v>
      </c>
      <c r="I49" s="329"/>
      <c r="J49" s="330"/>
      <c r="K49" s="9"/>
      <c r="L49" s="9"/>
      <c r="M49" s="9"/>
      <c r="N49" s="9"/>
      <c r="O49" s="9"/>
      <c r="P49" s="9"/>
      <c r="Q49" s="9"/>
    </row>
    <row r="50" spans="1:17" ht="21" x14ac:dyDescent="0.5">
      <c r="A50" s="9"/>
      <c r="B50" s="9"/>
      <c r="C50" s="332" t="s">
        <v>80</v>
      </c>
      <c r="D50" s="333"/>
      <c r="E50" s="333"/>
      <c r="F50" s="334"/>
      <c r="G50" s="9"/>
      <c r="H50" s="9"/>
      <c r="I50" s="94" t="s">
        <v>81</v>
      </c>
      <c r="J50" s="94"/>
      <c r="K50" s="94"/>
      <c r="L50" s="95"/>
      <c r="M50" s="96"/>
      <c r="N50" s="9"/>
      <c r="O50" s="9"/>
      <c r="P50" s="9"/>
      <c r="Q50" s="9"/>
    </row>
    <row r="51" spans="1:17" ht="21" x14ac:dyDescent="0.5">
      <c r="A51" s="9"/>
      <c r="B51" s="9"/>
      <c r="C51" s="319" t="s">
        <v>82</v>
      </c>
      <c r="D51" s="320"/>
      <c r="E51" s="320"/>
      <c r="F51" s="320"/>
      <c r="G51" s="320"/>
      <c r="H51" s="9"/>
      <c r="I51" s="94" t="s">
        <v>83</v>
      </c>
      <c r="J51" s="94"/>
      <c r="K51" s="94"/>
      <c r="L51" s="94"/>
      <c r="M51" s="97"/>
      <c r="N51" s="9"/>
      <c r="O51" s="9"/>
      <c r="P51" s="9"/>
      <c r="Q51" s="9"/>
    </row>
    <row r="52" spans="1:17" ht="21" x14ac:dyDescent="0.5">
      <c r="A52" s="9"/>
      <c r="B52" s="326" t="s">
        <v>84</v>
      </c>
      <c r="C52" s="327"/>
      <c r="D52" s="328"/>
      <c r="E52" s="9"/>
      <c r="F52" s="9"/>
      <c r="G52" s="9"/>
      <c r="H52" s="9"/>
      <c r="I52" s="94" t="s">
        <v>85</v>
      </c>
      <c r="J52" s="98"/>
      <c r="K52" s="98"/>
      <c r="L52" s="98"/>
      <c r="M52" s="97"/>
      <c r="N52" s="9"/>
      <c r="O52" s="9"/>
      <c r="P52" s="9"/>
      <c r="Q52" s="9"/>
    </row>
    <row r="53" spans="1:17" ht="21" x14ac:dyDescent="0.5">
      <c r="A53" s="9"/>
      <c r="B53" s="9"/>
      <c r="C53" s="335" t="s">
        <v>86</v>
      </c>
      <c r="D53" s="336"/>
      <c r="E53" s="336"/>
      <c r="F53" s="336"/>
      <c r="G53" s="96"/>
      <c r="H53" s="9"/>
      <c r="I53" s="94" t="s">
        <v>87</v>
      </c>
      <c r="J53" s="98"/>
      <c r="K53" s="98"/>
      <c r="L53" s="98"/>
      <c r="M53" s="97"/>
      <c r="N53" s="9"/>
      <c r="O53" s="9"/>
      <c r="P53" s="9"/>
      <c r="Q53" s="9"/>
    </row>
    <row r="54" spans="1:17" ht="21" x14ac:dyDescent="0.5">
      <c r="A54" s="9"/>
      <c r="B54" s="9"/>
      <c r="C54" s="94" t="s">
        <v>88</v>
      </c>
      <c r="D54" s="98"/>
      <c r="E54" s="99"/>
      <c r="F54" s="99"/>
      <c r="G54" s="97"/>
      <c r="H54" s="9"/>
      <c r="I54" s="94" t="s">
        <v>89</v>
      </c>
      <c r="J54" s="98"/>
      <c r="K54" s="98"/>
      <c r="L54" s="98"/>
      <c r="M54" s="97"/>
      <c r="N54" s="9"/>
      <c r="O54" s="9"/>
      <c r="P54" s="9"/>
      <c r="Q54" s="9"/>
    </row>
    <row r="55" spans="1:17" ht="21" x14ac:dyDescent="0.5">
      <c r="A55" s="9"/>
      <c r="B55" s="9"/>
      <c r="C55" s="94" t="s">
        <v>90</v>
      </c>
      <c r="D55" s="98"/>
      <c r="E55" s="98"/>
      <c r="F55" s="98"/>
      <c r="G55" s="100"/>
      <c r="H55" s="9"/>
      <c r="I55" s="101" t="s">
        <v>91</v>
      </c>
      <c r="J55" s="102"/>
      <c r="K55" s="102"/>
      <c r="L55" s="102"/>
      <c r="M55" s="97"/>
      <c r="N55" s="9"/>
      <c r="O55" s="9"/>
      <c r="P55" s="9"/>
      <c r="Q55" s="9"/>
    </row>
    <row r="56" spans="1:17" ht="21" x14ac:dyDescent="0.5">
      <c r="A56" s="9"/>
      <c r="B56" s="9"/>
      <c r="C56" s="103" t="s">
        <v>92</v>
      </c>
      <c r="D56" s="104"/>
      <c r="E56" s="104"/>
      <c r="F56" s="104"/>
      <c r="G56" s="105"/>
      <c r="H56" s="9"/>
      <c r="I56" s="125" t="s">
        <v>334</v>
      </c>
      <c r="J56" s="106"/>
      <c r="K56" s="106"/>
      <c r="L56" s="107"/>
      <c r="M56" s="106"/>
      <c r="N56" s="9"/>
      <c r="O56" s="9"/>
      <c r="P56" s="9"/>
      <c r="Q56" s="9"/>
    </row>
    <row r="57" spans="1:17" ht="21" x14ac:dyDescent="0.5">
      <c r="A57" s="9"/>
      <c r="B57" s="9"/>
      <c r="C57" s="94" t="s">
        <v>93</v>
      </c>
      <c r="D57" s="98"/>
      <c r="E57" s="98"/>
      <c r="F57" s="99"/>
      <c r="G57" s="97"/>
      <c r="H57" s="331" t="s">
        <v>94</v>
      </c>
      <c r="I57" s="327"/>
      <c r="J57" s="328"/>
      <c r="K57" s="9"/>
      <c r="L57" s="9"/>
      <c r="M57" s="9"/>
      <c r="N57" s="9"/>
      <c r="O57" s="9"/>
      <c r="P57" s="9"/>
      <c r="Q57" s="9"/>
    </row>
    <row r="58" spans="1:17" ht="21" x14ac:dyDescent="0.5">
      <c r="A58" s="9"/>
      <c r="B58" s="9"/>
      <c r="C58" s="94" t="s">
        <v>95</v>
      </c>
      <c r="D58" s="98"/>
      <c r="E58" s="98"/>
      <c r="F58" s="98"/>
      <c r="G58" s="97"/>
      <c r="H58" s="9"/>
      <c r="I58" s="94" t="s">
        <v>96</v>
      </c>
      <c r="J58" s="94"/>
      <c r="K58" s="94"/>
      <c r="L58" s="9"/>
      <c r="M58" s="9"/>
      <c r="N58" s="9"/>
      <c r="O58" s="9"/>
      <c r="P58" s="9"/>
      <c r="Q58" s="9"/>
    </row>
    <row r="59" spans="1:17" ht="23.25" customHeight="1" x14ac:dyDescent="0.5">
      <c r="A59" s="324" t="s">
        <v>433</v>
      </c>
      <c r="B59" s="325"/>
      <c r="C59" s="94" t="s">
        <v>97</v>
      </c>
      <c r="D59" s="98"/>
      <c r="E59" s="98"/>
      <c r="F59" s="98"/>
      <c r="G59" s="97"/>
      <c r="H59" s="9"/>
      <c r="I59" s="94" t="s">
        <v>98</v>
      </c>
      <c r="J59" s="94"/>
      <c r="K59" s="94"/>
      <c r="L59" s="9"/>
      <c r="M59" s="300" t="s">
        <v>63</v>
      </c>
      <c r="N59" s="301"/>
      <c r="O59" s="9"/>
      <c r="P59" s="9"/>
      <c r="Q59" s="9"/>
    </row>
    <row r="60" spans="1:17" ht="21" customHeight="1" x14ac:dyDescent="0.5">
      <c r="A60" s="324"/>
      <c r="B60" s="325"/>
      <c r="C60" s="94" t="s">
        <v>99</v>
      </c>
      <c r="D60" s="98"/>
      <c r="E60" s="98"/>
      <c r="F60" s="99"/>
      <c r="G60" s="97"/>
      <c r="H60" s="9"/>
      <c r="I60" s="94" t="s">
        <v>100</v>
      </c>
      <c r="J60" s="94"/>
      <c r="K60" s="94"/>
      <c r="L60" s="9"/>
      <c r="M60" s="302" t="s">
        <v>436</v>
      </c>
      <c r="N60" s="302"/>
      <c r="O60" s="9"/>
      <c r="P60" s="9"/>
      <c r="Q60" s="9"/>
    </row>
    <row r="61" spans="1:17" ht="21" customHeight="1" x14ac:dyDescent="0.5">
      <c r="A61" s="324"/>
      <c r="B61" s="325"/>
      <c r="C61" s="94" t="s">
        <v>101</v>
      </c>
      <c r="D61" s="98"/>
      <c r="E61" s="99"/>
      <c r="F61" s="99"/>
      <c r="G61" s="97"/>
      <c r="H61" s="9"/>
      <c r="I61" s="94" t="s">
        <v>102</v>
      </c>
      <c r="J61" s="94"/>
      <c r="K61" s="94"/>
      <c r="L61" s="9"/>
      <c r="M61" s="337"/>
      <c r="N61" s="337"/>
      <c r="O61" s="9"/>
      <c r="P61" s="9"/>
      <c r="Q61" s="9"/>
    </row>
    <row r="62" spans="1:17" ht="21" customHeight="1" x14ac:dyDescent="0.5">
      <c r="A62" s="324"/>
      <c r="B62" s="325"/>
      <c r="C62" s="94" t="s">
        <v>103</v>
      </c>
      <c r="D62" s="98"/>
      <c r="E62" s="98"/>
      <c r="F62" s="98"/>
      <c r="G62" s="97"/>
      <c r="H62" s="9"/>
      <c r="I62" s="94" t="s">
        <v>104</v>
      </c>
      <c r="J62" s="94"/>
      <c r="K62" s="94"/>
      <c r="L62" s="9"/>
      <c r="M62" s="337"/>
      <c r="N62" s="337"/>
      <c r="O62" s="9"/>
      <c r="P62" s="9"/>
      <c r="Q62" s="9"/>
    </row>
    <row r="63" spans="1:17" ht="21" customHeight="1" x14ac:dyDescent="0.5">
      <c r="A63" s="324"/>
      <c r="B63" s="325"/>
      <c r="C63" s="94" t="s">
        <v>105</v>
      </c>
      <c r="D63" s="98"/>
      <c r="E63" s="98"/>
      <c r="F63" s="98"/>
      <c r="G63" s="97"/>
      <c r="H63" s="9"/>
      <c r="I63" s="322" t="s">
        <v>320</v>
      </c>
      <c r="J63" s="321"/>
      <c r="K63" s="323"/>
      <c r="L63" s="9"/>
      <c r="M63" s="337"/>
      <c r="N63" s="337"/>
      <c r="O63" s="9"/>
      <c r="P63" s="9"/>
      <c r="Q63" s="9"/>
    </row>
    <row r="64" spans="1:17" ht="21" customHeight="1" x14ac:dyDescent="0.5">
      <c r="A64" s="9"/>
      <c r="B64" s="9"/>
      <c r="C64" s="94" t="s">
        <v>106</v>
      </c>
      <c r="D64" s="98"/>
      <c r="E64" s="98"/>
      <c r="F64" s="98"/>
      <c r="G64" s="97"/>
      <c r="H64" s="9"/>
      <c r="I64" s="322" t="s">
        <v>335</v>
      </c>
      <c r="J64" s="321"/>
      <c r="K64" s="323"/>
      <c r="L64" s="9"/>
      <c r="M64" s="9"/>
      <c r="N64" s="9"/>
      <c r="O64" s="9"/>
      <c r="P64" s="9"/>
      <c r="Q64" s="9"/>
    </row>
    <row r="65" spans="1:17" ht="21" customHeight="1" x14ac:dyDescent="0.5">
      <c r="A65" s="9"/>
      <c r="B65" s="9"/>
      <c r="C65" s="94" t="s">
        <v>107</v>
      </c>
      <c r="D65" s="98"/>
      <c r="E65" s="98"/>
      <c r="F65" s="98"/>
      <c r="G65" s="97"/>
      <c r="H65" s="9"/>
      <c r="I65" s="322" t="s">
        <v>321</v>
      </c>
      <c r="J65" s="321"/>
      <c r="K65" s="323"/>
      <c r="L65" s="9"/>
      <c r="M65" s="9"/>
      <c r="N65" s="9"/>
      <c r="O65" s="9"/>
      <c r="P65" s="9"/>
      <c r="Q65" s="9"/>
    </row>
    <row r="66" spans="1:17" ht="27" customHeight="1" x14ac:dyDescent="0.5">
      <c r="A66" s="9"/>
      <c r="B66" s="9"/>
      <c r="C66" s="94" t="s">
        <v>108</v>
      </c>
      <c r="D66" s="98"/>
      <c r="E66" s="98"/>
      <c r="F66" s="98"/>
      <c r="G66" s="97"/>
      <c r="H66" s="9"/>
      <c r="I66" s="321" t="s">
        <v>322</v>
      </c>
      <c r="J66" s="321"/>
      <c r="K66" s="321"/>
      <c r="L66" s="9"/>
      <c r="M66" s="9"/>
      <c r="N66" s="9"/>
      <c r="O66" s="9"/>
      <c r="P66" s="9"/>
      <c r="Q66" s="9"/>
    </row>
    <row r="67" spans="1:17" ht="21.5" thickBot="1" x14ac:dyDescent="0.55000000000000004">
      <c r="A67" s="9"/>
      <c r="B67" s="9"/>
      <c r="C67" s="315" t="s">
        <v>109</v>
      </c>
      <c r="D67" s="316"/>
      <c r="E67" s="316"/>
      <c r="F67" s="316"/>
      <c r="G67" s="97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ht="21" x14ac:dyDescent="0.5">
      <c r="A68" s="9"/>
      <c r="B68" s="9"/>
      <c r="C68" s="9"/>
      <c r="D68" s="9"/>
      <c r="E68" s="9"/>
      <c r="F68" s="9"/>
      <c r="G68" s="9"/>
      <c r="H68" s="9"/>
      <c r="I68" s="317" t="s">
        <v>110</v>
      </c>
      <c r="J68" s="318"/>
      <c r="K68" s="108">
        <v>0</v>
      </c>
      <c r="L68" s="9"/>
      <c r="M68" s="9"/>
      <c r="N68" s="9"/>
      <c r="O68" s="9"/>
      <c r="P68" s="9"/>
      <c r="Q68" s="9"/>
    </row>
    <row r="69" spans="1:17" ht="21.5" thickBot="1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 ht="21.5" thickBot="1" x14ac:dyDescent="0.55000000000000004">
      <c r="A70" s="287"/>
      <c r="B70" s="288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159"/>
      <c r="Q70" s="92"/>
    </row>
  </sheetData>
  <sheetProtection algorithmName="SHA-512" hashValue="rgiNjuaqgXBZkpLN+834V7gLkMMgjXoEd5fcv/b4Zaamq3UAYoXoMQKYr6wwpEUqsiE1YS0qofrGsGqufxD6Ug==" saltValue="ac4rxUTsqdg6yXb5lC0NcA==" spinCount="100000" sheet="1" selectLockedCells="1"/>
  <dataConsolidate/>
  <mergeCells count="87">
    <mergeCell ref="A46:O46"/>
    <mergeCell ref="A59:B63"/>
    <mergeCell ref="B52:D52"/>
    <mergeCell ref="B49:D49"/>
    <mergeCell ref="H49:J49"/>
    <mergeCell ref="H57:J57"/>
    <mergeCell ref="C50:F50"/>
    <mergeCell ref="C53:F53"/>
    <mergeCell ref="I63:K63"/>
    <mergeCell ref="M60:N63"/>
    <mergeCell ref="A70:O70"/>
    <mergeCell ref="C67:F67"/>
    <mergeCell ref="I68:J68"/>
    <mergeCell ref="A47:O47"/>
    <mergeCell ref="M59:N59"/>
    <mergeCell ref="C51:G51"/>
    <mergeCell ref="I66:K66"/>
    <mergeCell ref="I64:K64"/>
    <mergeCell ref="I65:K65"/>
    <mergeCell ref="B22:B29"/>
    <mergeCell ref="I32:N32"/>
    <mergeCell ref="I33:N33"/>
    <mergeCell ref="G43:H43"/>
    <mergeCell ref="G44:H44"/>
    <mergeCell ref="K38:L38"/>
    <mergeCell ref="K39:L44"/>
    <mergeCell ref="A35:O35"/>
    <mergeCell ref="D40:H40"/>
    <mergeCell ref="D41:H41"/>
    <mergeCell ref="D42:H42"/>
    <mergeCell ref="A36:O36"/>
    <mergeCell ref="D39:H39"/>
    <mergeCell ref="D38:H38"/>
    <mergeCell ref="A38:B40"/>
    <mergeCell ref="A41:B44"/>
    <mergeCell ref="A1:O1"/>
    <mergeCell ref="M10:M11"/>
    <mergeCell ref="J20:M20"/>
    <mergeCell ref="A8:O8"/>
    <mergeCell ref="N12:N16"/>
    <mergeCell ref="O12:O16"/>
    <mergeCell ref="K10:K11"/>
    <mergeCell ref="L10:L11"/>
    <mergeCell ref="E10:E11"/>
    <mergeCell ref="D10:D11"/>
    <mergeCell ref="A19:O19"/>
    <mergeCell ref="C10:C11"/>
    <mergeCell ref="A18:O18"/>
    <mergeCell ref="N9:O10"/>
    <mergeCell ref="G2:J2"/>
    <mergeCell ref="B2:C2"/>
    <mergeCell ref="D31:F31"/>
    <mergeCell ref="E27:F27"/>
    <mergeCell ref="K22:L22"/>
    <mergeCell ref="K23:L23"/>
    <mergeCell ref="K24:L24"/>
    <mergeCell ref="K25:L25"/>
    <mergeCell ref="K26:L26"/>
    <mergeCell ref="K27:L27"/>
    <mergeCell ref="D28:F28"/>
    <mergeCell ref="D29:F29"/>
    <mergeCell ref="I30:N30"/>
    <mergeCell ref="I31:N31"/>
    <mergeCell ref="N22:N27"/>
    <mergeCell ref="D30:F30"/>
    <mergeCell ref="E22:F22"/>
    <mergeCell ref="B3:C3"/>
    <mergeCell ref="B4:C4"/>
    <mergeCell ref="B5:C5"/>
    <mergeCell ref="A6:C6"/>
    <mergeCell ref="A2:A5"/>
    <mergeCell ref="G3:J3"/>
    <mergeCell ref="F10:I10"/>
    <mergeCell ref="F9:I9"/>
    <mergeCell ref="P11:Q16"/>
    <mergeCell ref="A22:A27"/>
    <mergeCell ref="A12:A13"/>
    <mergeCell ref="J10:J11"/>
    <mergeCell ref="D20:H20"/>
    <mergeCell ref="A21:B21"/>
    <mergeCell ref="E21:F21"/>
    <mergeCell ref="E24:F24"/>
    <mergeCell ref="E23:F23"/>
    <mergeCell ref="E25:F25"/>
    <mergeCell ref="E26:F26"/>
    <mergeCell ref="K21:L21"/>
    <mergeCell ref="C21:C27"/>
  </mergeCells>
  <conditionalFormatting sqref="J16:L16">
    <cfRule type="containsText" dxfId="13" priority="3" operator="containsText" text="STOP">
      <formula>NOT(ISERROR(SEARCH("STOP",J16)))</formula>
    </cfRule>
  </conditionalFormatting>
  <conditionalFormatting sqref="N12:O16">
    <cfRule type="containsText" dxfId="12" priority="1" operator="containsText" text="STOP">
      <formula>NOT(ISERROR(SEARCH("STOP",N12)))</formula>
    </cfRule>
  </conditionalFormatting>
  <dataValidations count="1">
    <dataValidation type="list" allowBlank="1" showInputMessage="1" showErrorMessage="1" sqref="D14 H14:M14" xr:uid="{A8BC4EB2-40C5-4655-AB5B-2DA331D714D9}">
      <formula1>"Yes, 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6E4682-A355-4EE4-8C75-4A456BC405CB}">
          <x14:formula1>
            <xm:f>Calc_Validation_DropDown!$A$5:$A$7</xm:f>
          </x14:formula1>
          <xm:sqref>H22:H27</xm:sqref>
        </x14:dataValidation>
        <x14:dataValidation type="list" allowBlank="1" showInputMessage="1" showErrorMessage="1" xr:uid="{D39BE8E2-B004-4774-98C5-0B368BDF2BEC}">
          <x14:formula1>
            <xm:f>'Trad IA'!$C$2:$C$96</xm:f>
          </x14:formula1>
          <xm:sqref>D39:H42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D471-9E4B-4CBC-84CD-9EC460C5DE79}">
  <sheetPr>
    <tabColor theme="7"/>
  </sheetPr>
  <dimension ref="A1:S46"/>
  <sheetViews>
    <sheetView zoomScale="55" zoomScaleNormal="55" workbookViewId="0">
      <selection activeCell="D14" sqref="D14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15" customWidth="1"/>
    <col min="5" max="5" width="19.453125" customWidth="1"/>
    <col min="6" max="6" width="35" customWidth="1"/>
    <col min="7" max="7" width="19.81640625" customWidth="1"/>
    <col min="8" max="8" width="18.1796875" customWidth="1"/>
    <col min="9" max="9" width="20.1796875" customWidth="1"/>
    <col min="10" max="10" width="15.179687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43" customWidth="1"/>
    <col min="17" max="17" width="12" customWidth="1"/>
  </cols>
  <sheetData>
    <row r="1" spans="1:17" ht="41.5" thickBot="1" x14ac:dyDescent="0.95">
      <c r="A1" s="274" t="s">
        <v>314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91"/>
    </row>
    <row r="2" spans="1:17" ht="27" customHeight="1" thickTop="1" thickBot="1" x14ac:dyDescent="0.95">
      <c r="A2" s="344" t="s">
        <v>361</v>
      </c>
      <c r="B2" s="292" t="s">
        <v>67</v>
      </c>
      <c r="C2" s="293"/>
      <c r="D2" s="135" t="str">
        <f>IFERROR(O12,"0.0")</f>
        <v>0.0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134"/>
    </row>
    <row r="3" spans="1:17" ht="24" customHeight="1" x14ac:dyDescent="0.9">
      <c r="A3" s="345"/>
      <c r="B3" s="247" t="s">
        <v>68</v>
      </c>
      <c r="C3" s="248"/>
      <c r="D3" s="136">
        <f>G31</f>
        <v>0</v>
      </c>
      <c r="E3" s="90"/>
      <c r="F3" s="130"/>
      <c r="G3" s="224" t="s">
        <v>9</v>
      </c>
      <c r="H3" s="225"/>
      <c r="I3" s="225"/>
      <c r="J3" s="225"/>
      <c r="K3" s="90"/>
      <c r="L3" s="90"/>
      <c r="M3" s="90"/>
      <c r="N3" s="90"/>
      <c r="O3" s="90"/>
      <c r="P3" s="90"/>
      <c r="Q3" s="134"/>
    </row>
    <row r="4" spans="1:17" ht="23" customHeight="1" thickBot="1" x14ac:dyDescent="0.95">
      <c r="A4" s="346"/>
      <c r="B4" s="247" t="s">
        <v>69</v>
      </c>
      <c r="C4" s="248"/>
      <c r="D4" s="136">
        <f>I44</f>
        <v>10</v>
      </c>
      <c r="E4" s="90"/>
      <c r="F4" s="131"/>
      <c r="G4" s="224" t="s">
        <v>4</v>
      </c>
      <c r="H4" s="225"/>
      <c r="I4" s="225"/>
      <c r="J4" s="225"/>
      <c r="K4" s="90"/>
      <c r="L4" s="90"/>
      <c r="M4" s="90"/>
      <c r="N4" s="90"/>
      <c r="O4" s="90"/>
      <c r="P4" s="90"/>
      <c r="Q4" s="134"/>
    </row>
    <row r="5" spans="1:17" ht="27.5" customHeight="1" thickBot="1" x14ac:dyDescent="0.95">
      <c r="A5" s="249" t="s">
        <v>70</v>
      </c>
      <c r="B5" s="250"/>
      <c r="C5" s="250"/>
      <c r="D5" s="137">
        <f>SUM(D2:D4)</f>
        <v>10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134"/>
    </row>
    <row r="6" spans="1:17" ht="16.5" customHeight="1" x14ac:dyDescent="0.9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134"/>
    </row>
    <row r="7" spans="1:17" ht="21.5" thickBot="1" x14ac:dyDescent="0.55000000000000004">
      <c r="A7" s="10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  <c r="Q7" s="9"/>
    </row>
    <row r="8" spans="1:17" ht="36.5" thickBot="1" x14ac:dyDescent="0.85">
      <c r="A8" s="276" t="s">
        <v>71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71"/>
      <c r="Q8" s="71"/>
    </row>
    <row r="9" spans="1:17" ht="52.5" customHeight="1" thickBot="1" x14ac:dyDescent="0.85">
      <c r="A9" s="87"/>
      <c r="B9" s="71"/>
      <c r="C9" s="86" t="s">
        <v>14</v>
      </c>
      <c r="D9" s="86" t="s">
        <v>14</v>
      </c>
      <c r="E9" s="86" t="s">
        <v>14</v>
      </c>
      <c r="F9" s="229" t="s">
        <v>14</v>
      </c>
      <c r="G9" s="230"/>
      <c r="H9" s="230"/>
      <c r="I9" s="231"/>
      <c r="J9" s="86" t="s">
        <v>14</v>
      </c>
      <c r="K9" s="86" t="s">
        <v>14</v>
      </c>
      <c r="L9" s="86" t="s">
        <v>14</v>
      </c>
      <c r="M9" s="181" t="s">
        <v>15</v>
      </c>
      <c r="N9" s="289" t="s">
        <v>397</v>
      </c>
      <c r="O9" s="289"/>
      <c r="P9" s="71"/>
      <c r="Q9" s="71"/>
    </row>
    <row r="10" spans="1:17" ht="18" customHeight="1" thickBot="1" x14ac:dyDescent="0.75">
      <c r="A10" s="38"/>
      <c r="B10" s="1"/>
      <c r="C10" s="284" t="s">
        <v>16</v>
      </c>
      <c r="D10" s="284" t="s">
        <v>17</v>
      </c>
      <c r="E10" s="284" t="s">
        <v>18</v>
      </c>
      <c r="F10" s="226" t="s">
        <v>395</v>
      </c>
      <c r="G10" s="227"/>
      <c r="H10" s="227"/>
      <c r="I10" s="228"/>
      <c r="J10" s="236" t="s">
        <v>19</v>
      </c>
      <c r="K10" s="236" t="s">
        <v>20</v>
      </c>
      <c r="L10" s="236" t="s">
        <v>407</v>
      </c>
      <c r="M10" s="236" t="s">
        <v>396</v>
      </c>
      <c r="N10" s="363"/>
      <c r="O10" s="363"/>
      <c r="P10" s="1"/>
      <c r="Q10" s="1"/>
    </row>
    <row r="11" spans="1:17" ht="87" customHeight="1" thickTop="1" thickBot="1" x14ac:dyDescent="0.55000000000000004">
      <c r="A11" s="128" t="s">
        <v>33</v>
      </c>
      <c r="B11" s="9"/>
      <c r="C11" s="285"/>
      <c r="D11" s="285"/>
      <c r="E11" s="275"/>
      <c r="F11" s="161" t="s">
        <v>391</v>
      </c>
      <c r="G11" s="162" t="s">
        <v>392</v>
      </c>
      <c r="H11" s="160" t="s">
        <v>393</v>
      </c>
      <c r="I11" s="160" t="s">
        <v>394</v>
      </c>
      <c r="J11" s="237"/>
      <c r="K11" s="275"/>
      <c r="L11" s="275"/>
      <c r="M11" s="275"/>
      <c r="N11" s="25" t="s">
        <v>21</v>
      </c>
      <c r="O11" s="26" t="s">
        <v>22</v>
      </c>
      <c r="P11" s="232"/>
      <c r="Q11" s="232"/>
    </row>
    <row r="12" spans="1:17" ht="34" customHeight="1" thickBot="1" x14ac:dyDescent="0.4">
      <c r="A12" s="235" t="s">
        <v>363</v>
      </c>
      <c r="B12" s="32" t="s">
        <v>23</v>
      </c>
      <c r="C12" s="39">
        <v>0</v>
      </c>
      <c r="D12" s="42"/>
      <c r="E12" s="163">
        <v>0</v>
      </c>
      <c r="F12" s="167">
        <v>0</v>
      </c>
      <c r="G12" s="168">
        <v>0</v>
      </c>
      <c r="H12" s="173"/>
      <c r="I12" s="173"/>
      <c r="J12" s="28"/>
      <c r="K12" s="28"/>
      <c r="L12" s="28"/>
      <c r="M12" s="29"/>
      <c r="N12" s="278" t="str">
        <f>IFERROR( C16+D16+E16+F16+G16+H16+M16+L16+J16+K16+I16, "STOP")</f>
        <v>STOP</v>
      </c>
      <c r="O12" s="281" t="e">
        <f>IF((N12*25%)&gt;=25,25,N12*25%)</f>
        <v>#VALUE!</v>
      </c>
      <c r="P12" s="232"/>
      <c r="Q12" s="232"/>
    </row>
    <row r="13" spans="1:17" ht="34.5" customHeight="1" thickBot="1" x14ac:dyDescent="0.4">
      <c r="A13" s="235"/>
      <c r="B13" s="32" t="s">
        <v>24</v>
      </c>
      <c r="C13" s="14">
        <v>1</v>
      </c>
      <c r="D13" s="43"/>
      <c r="E13" s="163">
        <v>1</v>
      </c>
      <c r="F13" s="167">
        <v>1</v>
      </c>
      <c r="G13" s="168">
        <v>1</v>
      </c>
      <c r="H13" s="174"/>
      <c r="I13" s="180"/>
      <c r="J13" s="30"/>
      <c r="K13" s="30"/>
      <c r="L13" s="30"/>
      <c r="M13" s="31"/>
      <c r="N13" s="279"/>
      <c r="O13" s="282"/>
      <c r="P13" s="232"/>
      <c r="Q13" s="232"/>
    </row>
    <row r="14" spans="1:17" ht="71" thickBot="1" x14ac:dyDescent="0.4">
      <c r="A14" s="127" t="s">
        <v>342</v>
      </c>
      <c r="B14" s="32" t="s">
        <v>25</v>
      </c>
      <c r="C14" s="208">
        <f>(C12/C13)*100</f>
        <v>0</v>
      </c>
      <c r="D14" s="15" t="s">
        <v>27</v>
      </c>
      <c r="E14" s="207">
        <f>(E12/E13)*100</f>
        <v>0</v>
      </c>
      <c r="F14" s="209">
        <f t="shared" ref="F14:G14" si="0">(F12/F13)*100</f>
        <v>0</v>
      </c>
      <c r="G14" s="210">
        <f t="shared" si="0"/>
        <v>0</v>
      </c>
      <c r="H14" s="175" t="s">
        <v>27</v>
      </c>
      <c r="I14" s="175" t="s">
        <v>27</v>
      </c>
      <c r="J14" s="166" t="s">
        <v>27</v>
      </c>
      <c r="K14" s="15" t="s">
        <v>27</v>
      </c>
      <c r="L14" s="15" t="s">
        <v>27</v>
      </c>
      <c r="M14" s="15" t="s">
        <v>27</v>
      </c>
      <c r="N14" s="279"/>
      <c r="O14" s="282"/>
      <c r="P14" s="232"/>
      <c r="Q14" s="232"/>
    </row>
    <row r="15" spans="1:17" ht="70.5" x14ac:dyDescent="0.35">
      <c r="A15" s="127" t="s">
        <v>340</v>
      </c>
      <c r="B15" s="32" t="s">
        <v>28</v>
      </c>
      <c r="C15" s="3">
        <v>0.25</v>
      </c>
      <c r="D15" s="11">
        <v>0.25</v>
      </c>
      <c r="E15" s="164">
        <v>0.1</v>
      </c>
      <c r="F15" s="169">
        <v>0.15</v>
      </c>
      <c r="G15" s="170">
        <v>0.15</v>
      </c>
      <c r="H15" s="176">
        <v>0.3</v>
      </c>
      <c r="I15" s="176">
        <v>0.3</v>
      </c>
      <c r="J15" s="178">
        <v>0</v>
      </c>
      <c r="K15" s="4">
        <v>0</v>
      </c>
      <c r="L15" s="4">
        <v>0.1</v>
      </c>
      <c r="M15" s="7" t="s">
        <v>29</v>
      </c>
      <c r="N15" s="279"/>
      <c r="O15" s="282"/>
      <c r="P15" s="232"/>
      <c r="Q15" s="232"/>
    </row>
    <row r="16" spans="1:17" ht="44" customHeight="1" thickBot="1" x14ac:dyDescent="0.55000000000000004">
      <c r="A16" s="129" t="s">
        <v>359</v>
      </c>
      <c r="B16" s="32" t="s">
        <v>30</v>
      </c>
      <c r="C16" s="123">
        <f>C14*C15</f>
        <v>0</v>
      </c>
      <c r="D16" s="124">
        <f>IF(D14="Yes", 25) + IF(D14="No", 0)</f>
        <v>0</v>
      </c>
      <c r="E16" s="165">
        <f t="shared" ref="E16:G16" si="1">E14*E15</f>
        <v>0</v>
      </c>
      <c r="F16" s="171">
        <f t="shared" si="1"/>
        <v>0</v>
      </c>
      <c r="G16" s="172">
        <f t="shared" si="1"/>
        <v>0</v>
      </c>
      <c r="H16" s="177">
        <f>IF(H14="Yes", 30) + IF(H14="No", 0)</f>
        <v>0</v>
      </c>
      <c r="I16" s="177">
        <f>IF(I14="Yes", 30) + IF(I14="No", 0)</f>
        <v>0</v>
      </c>
      <c r="J16" s="179" t="str">
        <f>IF(J14="Yes",Calc_Validation_DropDown!A2,Calc_Validation_DropDown!A3)</f>
        <v>STOP</v>
      </c>
      <c r="K16" s="23" t="str">
        <f>IF(K14="Yes",Calc_Validation_DropDown!A2,Calc_Validation_DropDown!A3)</f>
        <v>STOP</v>
      </c>
      <c r="L16" s="23" t="str">
        <f>IF(L14="Yes",10,Calc_Validation_DropDown!A3)</f>
        <v>STOP</v>
      </c>
      <c r="M16" s="24">
        <f>IF(M14="Yes", 5) + IF(M14="No", 0)</f>
        <v>0</v>
      </c>
      <c r="N16" s="280"/>
      <c r="O16" s="283"/>
      <c r="P16" s="232"/>
      <c r="Q16" s="232"/>
    </row>
    <row r="17" spans="1:19" ht="22" thickTop="1" thickBot="1" x14ac:dyDescent="0.55000000000000004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9"/>
      <c r="P17" s="9"/>
      <c r="Q17" s="9"/>
    </row>
    <row r="18" spans="1:19" ht="21.5" thickBot="1" x14ac:dyDescent="0.55000000000000004">
      <c r="A18" s="287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91"/>
    </row>
    <row r="19" spans="1:19" ht="37.5" customHeight="1" x14ac:dyDescent="0.8">
      <c r="A19" s="286" t="s">
        <v>31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9"/>
    </row>
    <row r="20" spans="1:19" ht="44.5" customHeight="1" thickBot="1" x14ac:dyDescent="0.65">
      <c r="A20" s="2"/>
      <c r="B20" s="6"/>
      <c r="C20" s="6"/>
      <c r="D20" s="238" t="s">
        <v>32</v>
      </c>
      <c r="E20" s="238"/>
      <c r="F20" s="238"/>
      <c r="G20" s="238"/>
      <c r="H20" s="238"/>
      <c r="I20" s="5"/>
      <c r="J20" s="6"/>
      <c r="K20" s="375" t="s">
        <v>408</v>
      </c>
      <c r="L20" s="375"/>
      <c r="M20" s="375"/>
      <c r="N20" s="375"/>
      <c r="O20" s="121"/>
      <c r="P20" s="5"/>
      <c r="Q20" s="9"/>
    </row>
    <row r="21" spans="1:19" ht="21.75" customHeight="1" thickBot="1" x14ac:dyDescent="0.55000000000000004">
      <c r="A21" s="376" t="s">
        <v>33</v>
      </c>
      <c r="B21" s="376"/>
      <c r="C21" s="246"/>
      <c r="D21" s="9"/>
      <c r="E21" s="240" t="s">
        <v>34</v>
      </c>
      <c r="F21" s="241"/>
      <c r="G21" s="17" t="s">
        <v>35</v>
      </c>
      <c r="H21" s="18" t="s">
        <v>36</v>
      </c>
      <c r="I21" s="18" t="s">
        <v>37</v>
      </c>
      <c r="J21" s="12"/>
      <c r="K21" s="9"/>
      <c r="L21" s="347" t="s">
        <v>34</v>
      </c>
      <c r="M21" s="348"/>
      <c r="N21" s="19" t="s">
        <v>37</v>
      </c>
      <c r="O21" s="111" t="s">
        <v>38</v>
      </c>
      <c r="P21" s="9"/>
      <c r="Q21" s="9"/>
    </row>
    <row r="22" spans="1:19" ht="47.15" customHeight="1" thickTop="1" thickBot="1" x14ac:dyDescent="0.5">
      <c r="A22" s="338" t="s">
        <v>402</v>
      </c>
      <c r="B22" s="340" t="s">
        <v>406</v>
      </c>
      <c r="C22" s="246"/>
      <c r="D22" s="22" t="s">
        <v>39</v>
      </c>
      <c r="E22" s="342"/>
      <c r="F22" s="343"/>
      <c r="G22" s="61"/>
      <c r="H22" s="74"/>
      <c r="I22" s="74"/>
      <c r="J22" s="12"/>
      <c r="K22" s="51" t="s">
        <v>40</v>
      </c>
      <c r="L22" s="259"/>
      <c r="M22" s="260"/>
      <c r="N22" s="74"/>
      <c r="O22" s="370" t="s">
        <v>315</v>
      </c>
      <c r="P22" s="9"/>
      <c r="Q22" s="9"/>
    </row>
    <row r="23" spans="1:19" ht="52" customHeight="1" thickBot="1" x14ac:dyDescent="0.5">
      <c r="A23" s="339"/>
      <c r="B23" s="341"/>
      <c r="C23" s="246"/>
      <c r="D23" s="20" t="s">
        <v>41</v>
      </c>
      <c r="E23" s="342"/>
      <c r="F23" s="343"/>
      <c r="G23" s="61"/>
      <c r="H23" s="74"/>
      <c r="I23" s="74"/>
      <c r="J23" s="12"/>
      <c r="K23" s="52" t="s">
        <v>42</v>
      </c>
      <c r="L23" s="242"/>
      <c r="M23" s="243"/>
      <c r="N23" s="74"/>
      <c r="O23" s="371"/>
      <c r="P23" s="9"/>
      <c r="Q23" s="9"/>
    </row>
    <row r="24" spans="1:19" ht="45" customHeight="1" thickBot="1" x14ac:dyDescent="0.5">
      <c r="A24" s="339"/>
      <c r="B24" s="341"/>
      <c r="C24" s="246"/>
      <c r="D24" s="21" t="s">
        <v>43</v>
      </c>
      <c r="E24" s="361"/>
      <c r="F24" s="362"/>
      <c r="G24" s="61"/>
      <c r="H24" s="74"/>
      <c r="I24" s="74"/>
      <c r="J24" s="12"/>
      <c r="K24" s="52" t="s">
        <v>44</v>
      </c>
      <c r="L24" s="259"/>
      <c r="M24" s="260"/>
      <c r="N24" s="74"/>
      <c r="O24" s="371"/>
      <c r="P24" s="9"/>
      <c r="Q24" s="9"/>
    </row>
    <row r="25" spans="1:19" ht="46.5" customHeight="1" thickBot="1" x14ac:dyDescent="0.5">
      <c r="A25" s="339"/>
      <c r="B25" s="341"/>
      <c r="C25" s="246"/>
      <c r="D25" s="21" t="s">
        <v>45</v>
      </c>
      <c r="E25" s="361"/>
      <c r="F25" s="362"/>
      <c r="G25" s="61"/>
      <c r="H25" s="74"/>
      <c r="I25" s="74"/>
      <c r="J25" s="12"/>
      <c r="K25" s="52" t="s">
        <v>46</v>
      </c>
      <c r="L25" s="259"/>
      <c r="M25" s="260"/>
      <c r="N25" s="74"/>
      <c r="O25" s="372" t="s">
        <v>316</v>
      </c>
      <c r="P25" s="9"/>
      <c r="Q25" s="9"/>
    </row>
    <row r="26" spans="1:19" ht="41.5" customHeight="1" thickBot="1" x14ac:dyDescent="0.5">
      <c r="A26" s="339"/>
      <c r="B26" s="341"/>
      <c r="C26" s="246"/>
      <c r="D26" s="21" t="s">
        <v>47</v>
      </c>
      <c r="E26" s="342"/>
      <c r="F26" s="343"/>
      <c r="G26" s="61"/>
      <c r="H26" s="74"/>
      <c r="I26" s="74"/>
      <c r="J26" s="12"/>
      <c r="K26" s="52" t="s">
        <v>48</v>
      </c>
      <c r="L26" s="259"/>
      <c r="M26" s="260"/>
      <c r="N26" s="74"/>
      <c r="O26" s="373"/>
      <c r="P26" s="9"/>
      <c r="Q26" s="9"/>
    </row>
    <row r="27" spans="1:19" ht="40.5" customHeight="1" thickBot="1" x14ac:dyDescent="0.5">
      <c r="A27" s="339"/>
      <c r="B27" s="341"/>
      <c r="C27" s="246"/>
      <c r="D27" s="20" t="s">
        <v>49</v>
      </c>
      <c r="E27" s="361"/>
      <c r="F27" s="362"/>
      <c r="G27" s="61"/>
      <c r="H27" s="74"/>
      <c r="I27" s="74"/>
      <c r="J27" s="12"/>
      <c r="K27" s="53" t="s">
        <v>50</v>
      </c>
      <c r="L27" s="261"/>
      <c r="M27" s="262"/>
      <c r="N27" s="74"/>
      <c r="O27" s="374"/>
      <c r="P27" s="9"/>
      <c r="Q27" s="9"/>
    </row>
    <row r="28" spans="1:19" ht="22.5" customHeight="1" thickTop="1" thickBot="1" x14ac:dyDescent="0.5">
      <c r="A28" s="364" t="s">
        <v>403</v>
      </c>
      <c r="B28" s="365"/>
      <c r="C28" s="9"/>
      <c r="D28" s="271" t="s">
        <v>51</v>
      </c>
      <c r="E28" s="272"/>
      <c r="F28" s="273"/>
      <c r="G28" s="74">
        <f>Calc_Validation_DropDown!A48</f>
        <v>0</v>
      </c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9" ht="21.65" customHeight="1" thickBot="1" x14ac:dyDescent="0.5">
      <c r="A29" s="366"/>
      <c r="B29" s="367"/>
      <c r="C29" s="9"/>
      <c r="D29" s="263" t="s">
        <v>52</v>
      </c>
      <c r="E29" s="264"/>
      <c r="F29" s="265"/>
      <c r="G29" s="55">
        <f>SUM(G22:G28)</f>
        <v>0</v>
      </c>
      <c r="H29" s="9"/>
      <c r="I29" s="40" t="s">
        <v>53</v>
      </c>
      <c r="J29" s="40"/>
      <c r="K29" s="40"/>
      <c r="L29" s="40" t="s">
        <v>360</v>
      </c>
      <c r="M29" s="40"/>
      <c r="N29" s="41"/>
      <c r="O29" s="33"/>
      <c r="P29" s="9"/>
      <c r="Q29" s="9"/>
    </row>
    <row r="30" spans="1:19" ht="21.65" customHeight="1" thickBot="1" x14ac:dyDescent="0.5">
      <c r="A30" s="366"/>
      <c r="B30" s="367"/>
      <c r="C30" s="9"/>
      <c r="D30" s="271" t="s">
        <v>54</v>
      </c>
      <c r="E30" s="272"/>
      <c r="F30" s="273"/>
      <c r="G30" s="55">
        <f>MIN(100,G29/0.6)</f>
        <v>0</v>
      </c>
      <c r="H30" s="9"/>
      <c r="I30" s="266" t="s">
        <v>55</v>
      </c>
      <c r="J30" s="266"/>
      <c r="K30" s="266"/>
      <c r="L30" s="266"/>
      <c r="M30" s="266"/>
      <c r="N30" s="267"/>
      <c r="O30" s="33"/>
      <c r="P30" s="33"/>
      <c r="Q30" s="33"/>
      <c r="R30" s="8"/>
      <c r="S30" s="8"/>
    </row>
    <row r="31" spans="1:19" ht="21.5" customHeight="1" thickBot="1" x14ac:dyDescent="0.5">
      <c r="A31" s="366"/>
      <c r="B31" s="367"/>
      <c r="C31" s="9"/>
      <c r="D31" s="254" t="s">
        <v>56</v>
      </c>
      <c r="E31" s="255"/>
      <c r="F31" s="256"/>
      <c r="G31" s="56">
        <f>(G30*50%)</f>
        <v>0</v>
      </c>
      <c r="H31" s="9"/>
      <c r="I31" s="266" t="s">
        <v>57</v>
      </c>
      <c r="J31" s="266"/>
      <c r="K31" s="266"/>
      <c r="L31" s="266"/>
      <c r="M31" s="266"/>
      <c r="N31" s="267"/>
      <c r="O31" s="33"/>
      <c r="P31" s="9"/>
      <c r="Q31" s="9"/>
    </row>
    <row r="32" spans="1:19" ht="21.5" customHeight="1" thickTop="1" thickBot="1" x14ac:dyDescent="0.4">
      <c r="A32" s="368"/>
      <c r="B32" s="369"/>
      <c r="C32" s="9"/>
      <c r="D32" s="9"/>
      <c r="E32" s="9"/>
      <c r="F32" s="9"/>
      <c r="G32" s="9"/>
      <c r="H32" s="9"/>
      <c r="I32" s="266" t="s">
        <v>58</v>
      </c>
      <c r="J32" s="266"/>
      <c r="K32" s="266"/>
      <c r="L32" s="266"/>
      <c r="M32" s="266"/>
      <c r="N32" s="267"/>
      <c r="O32" s="33"/>
      <c r="P32" s="9"/>
      <c r="Q32" s="9"/>
    </row>
    <row r="33" spans="1:17" ht="21.5" thickTop="1" x14ac:dyDescent="0.35">
      <c r="A33" s="9"/>
      <c r="B33" s="9"/>
      <c r="C33" s="9"/>
      <c r="D33" s="9"/>
      <c r="E33" s="9"/>
      <c r="F33" s="9"/>
      <c r="G33" s="9"/>
      <c r="H33" s="9"/>
      <c r="I33" s="266" t="s">
        <v>59</v>
      </c>
      <c r="J33" s="266"/>
      <c r="K33" s="266"/>
      <c r="L33" s="266"/>
      <c r="M33" s="266"/>
      <c r="N33" s="267"/>
      <c r="O33" s="33"/>
      <c r="P33" s="9"/>
      <c r="Q33" s="9"/>
    </row>
    <row r="34" spans="1:17" ht="21.5" thickBot="1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1.5" thickBot="1" x14ac:dyDescent="0.55000000000000004">
      <c r="A35" s="287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91"/>
    </row>
    <row r="36" spans="1:17" ht="37.5" customHeight="1" x14ac:dyDescent="0.8">
      <c r="A36" s="286" t="s">
        <v>60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9"/>
    </row>
    <row r="37" spans="1:17" ht="16.5" customHeight="1" thickBot="1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21.75" customHeight="1" thickTop="1" thickBot="1" x14ac:dyDescent="0.55000000000000004">
      <c r="A38" s="349" t="s">
        <v>357</v>
      </c>
      <c r="B38" s="350"/>
      <c r="C38" s="9"/>
      <c r="D38" s="309" t="s">
        <v>61</v>
      </c>
      <c r="E38" s="310"/>
      <c r="F38" s="311"/>
      <c r="G38" s="311"/>
      <c r="H38" s="312"/>
      <c r="I38" s="48" t="s">
        <v>62</v>
      </c>
      <c r="J38" s="9"/>
      <c r="K38" s="300" t="s">
        <v>63</v>
      </c>
      <c r="L38" s="301"/>
      <c r="M38" s="9"/>
      <c r="N38" s="9"/>
      <c r="O38" s="9"/>
      <c r="P38" s="9"/>
      <c r="Q38" s="9"/>
    </row>
    <row r="39" spans="1:17" ht="30.75" customHeight="1" thickBot="1" x14ac:dyDescent="0.4">
      <c r="A39" s="324"/>
      <c r="B39" s="350"/>
      <c r="C39" s="9"/>
      <c r="D39" s="351" t="s">
        <v>64</v>
      </c>
      <c r="E39" s="352"/>
      <c r="F39" s="353"/>
      <c r="G39" s="353"/>
      <c r="H39" s="354"/>
      <c r="I39" s="74">
        <v>20</v>
      </c>
      <c r="J39" s="9"/>
      <c r="K39" s="355" t="s">
        <v>65</v>
      </c>
      <c r="L39" s="355"/>
      <c r="M39" s="9"/>
      <c r="N39" s="9"/>
      <c r="O39" s="9"/>
      <c r="P39" s="9"/>
      <c r="Q39" s="9"/>
    </row>
    <row r="40" spans="1:17" ht="33" customHeight="1" thickBot="1" x14ac:dyDescent="0.4">
      <c r="A40" s="324"/>
      <c r="B40" s="350"/>
      <c r="C40" s="9"/>
      <c r="D40" s="305"/>
      <c r="E40" s="306"/>
      <c r="F40" s="307"/>
      <c r="G40" s="307"/>
      <c r="H40" s="308"/>
      <c r="I40" s="54">
        <v>0</v>
      </c>
      <c r="J40" s="9"/>
      <c r="K40" s="356"/>
      <c r="L40" s="356"/>
      <c r="M40" s="9"/>
      <c r="N40" s="9"/>
      <c r="O40" s="9"/>
      <c r="P40" s="9"/>
      <c r="Q40" s="9"/>
    </row>
    <row r="41" spans="1:17" ht="36" customHeight="1" thickBot="1" x14ac:dyDescent="0.4">
      <c r="A41" s="324"/>
      <c r="B41" s="350"/>
      <c r="C41" s="9"/>
      <c r="D41" s="305"/>
      <c r="E41" s="306"/>
      <c r="F41" s="307"/>
      <c r="G41" s="307"/>
      <c r="H41" s="308"/>
      <c r="I41" s="54">
        <v>0</v>
      </c>
      <c r="J41" s="9"/>
      <c r="K41" s="356"/>
      <c r="L41" s="356"/>
      <c r="M41" s="9"/>
      <c r="N41" s="9"/>
      <c r="O41" s="9"/>
      <c r="P41" s="9"/>
      <c r="Q41" s="9"/>
    </row>
    <row r="42" spans="1:17" ht="36" customHeight="1" thickBot="1" x14ac:dyDescent="0.4">
      <c r="A42" s="324"/>
      <c r="B42" s="350"/>
      <c r="C42" s="9"/>
      <c r="D42" s="305"/>
      <c r="E42" s="306"/>
      <c r="F42" s="307"/>
      <c r="G42" s="307"/>
      <c r="H42" s="308"/>
      <c r="I42" s="54">
        <v>0</v>
      </c>
      <c r="J42" s="9"/>
      <c r="K42" s="356"/>
      <c r="L42" s="356"/>
      <c r="M42" s="9"/>
      <c r="N42" s="9"/>
      <c r="O42" s="9"/>
      <c r="P42" s="9"/>
      <c r="Q42" s="9"/>
    </row>
    <row r="43" spans="1:17" ht="19.5" customHeight="1" thickBot="1" x14ac:dyDescent="0.5">
      <c r="A43" s="9"/>
      <c r="B43" s="9"/>
      <c r="C43" s="9"/>
      <c r="D43" s="9"/>
      <c r="E43" s="9"/>
      <c r="F43" s="9"/>
      <c r="G43" s="357" t="s">
        <v>66</v>
      </c>
      <c r="H43" s="358"/>
      <c r="I43" s="119">
        <f>MIN(40,I39+I40+I41+I42)</f>
        <v>20</v>
      </c>
      <c r="J43" s="9"/>
      <c r="K43" s="356"/>
      <c r="L43" s="356"/>
      <c r="M43" s="9"/>
      <c r="N43" s="9"/>
      <c r="O43" s="9"/>
      <c r="P43" s="9"/>
      <c r="Q43" s="9"/>
    </row>
    <row r="44" spans="1:17" ht="40.5" customHeight="1" thickBot="1" x14ac:dyDescent="0.5">
      <c r="A44" s="9"/>
      <c r="B44" s="9"/>
      <c r="C44" s="9"/>
      <c r="D44" s="9"/>
      <c r="E44" s="9"/>
      <c r="F44" s="9"/>
      <c r="G44" s="359" t="s">
        <v>56</v>
      </c>
      <c r="H44" s="360"/>
      <c r="I44" s="27">
        <f>SUM(I43/40*20)</f>
        <v>10</v>
      </c>
      <c r="J44" s="9"/>
      <c r="K44" s="356"/>
      <c r="L44" s="356"/>
      <c r="M44" s="9"/>
      <c r="N44" s="9"/>
      <c r="O44" s="9"/>
      <c r="P44" s="9"/>
      <c r="Q44" s="9"/>
    </row>
    <row r="45" spans="1:17" ht="21.5" thickBot="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21.5" thickBot="1" x14ac:dyDescent="0.55000000000000004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91"/>
    </row>
  </sheetData>
  <sheetProtection algorithmName="SHA-512" hashValue="URD4n+csyjoXY92ByrHwA5fATWA6FGlg1VAAx7FpBzeO5n6nIbAnkcY/yMXtF8rzKPcjj7PhnYzD1DnyvVuC2Q==" saltValue="EAMKjo3bs0fUqsrhti1l3Q==" spinCount="100000" sheet="1" selectLockedCells="1"/>
  <mergeCells count="69">
    <mergeCell ref="A1:P1"/>
    <mergeCell ref="C10:C11"/>
    <mergeCell ref="N9:O10"/>
    <mergeCell ref="A28:B32"/>
    <mergeCell ref="D28:F28"/>
    <mergeCell ref="O22:O24"/>
    <mergeCell ref="O25:O27"/>
    <mergeCell ref="D20:H20"/>
    <mergeCell ref="K20:N20"/>
    <mergeCell ref="L22:M22"/>
    <mergeCell ref="L27:M27"/>
    <mergeCell ref="A19:P19"/>
    <mergeCell ref="A21:B21"/>
    <mergeCell ref="B2:C2"/>
    <mergeCell ref="B3:C3"/>
    <mergeCell ref="B4:C4"/>
    <mergeCell ref="A46:P46"/>
    <mergeCell ref="I32:N32"/>
    <mergeCell ref="E23:F23"/>
    <mergeCell ref="L23:M23"/>
    <mergeCell ref="E24:F24"/>
    <mergeCell ref="L24:M24"/>
    <mergeCell ref="E25:F25"/>
    <mergeCell ref="L25:M25"/>
    <mergeCell ref="E26:F26"/>
    <mergeCell ref="L26:M26"/>
    <mergeCell ref="E27:F27"/>
    <mergeCell ref="D29:F29"/>
    <mergeCell ref="D30:F30"/>
    <mergeCell ref="I30:N30"/>
    <mergeCell ref="D31:F31"/>
    <mergeCell ref="I31:N31"/>
    <mergeCell ref="I33:N33"/>
    <mergeCell ref="A35:P35"/>
    <mergeCell ref="A36:P36"/>
    <mergeCell ref="A38:B42"/>
    <mergeCell ref="D38:H38"/>
    <mergeCell ref="K38:L38"/>
    <mergeCell ref="D39:H39"/>
    <mergeCell ref="K39:L44"/>
    <mergeCell ref="D40:H40"/>
    <mergeCell ref="D41:H41"/>
    <mergeCell ref="D42:H42"/>
    <mergeCell ref="G43:H43"/>
    <mergeCell ref="G44:H44"/>
    <mergeCell ref="A5:C5"/>
    <mergeCell ref="A2:A4"/>
    <mergeCell ref="L21:M21"/>
    <mergeCell ref="G3:J3"/>
    <mergeCell ref="G4:J4"/>
    <mergeCell ref="A8:O8"/>
    <mergeCell ref="F9:I9"/>
    <mergeCell ref="A18:P18"/>
    <mergeCell ref="L10:L11"/>
    <mergeCell ref="M10:M11"/>
    <mergeCell ref="P11:Q16"/>
    <mergeCell ref="A12:A13"/>
    <mergeCell ref="N12:N16"/>
    <mergeCell ref="O12:O16"/>
    <mergeCell ref="D10:D11"/>
    <mergeCell ref="E10:E11"/>
    <mergeCell ref="F10:I10"/>
    <mergeCell ref="J10:J11"/>
    <mergeCell ref="K10:K11"/>
    <mergeCell ref="A22:A27"/>
    <mergeCell ref="B22:B27"/>
    <mergeCell ref="C21:C27"/>
    <mergeCell ref="E21:F21"/>
    <mergeCell ref="E22:F22"/>
  </mergeCells>
  <conditionalFormatting sqref="I22:I27">
    <cfRule type="containsText" dxfId="11" priority="4" operator="containsText" text="eCQM">
      <formula>NOT(ISERROR(SEARCH("eCQM",I22)))</formula>
    </cfRule>
  </conditionalFormatting>
  <conditionalFormatting sqref="J16:L16">
    <cfRule type="containsText" dxfId="10" priority="2" operator="containsText" text="STOP">
      <formula>NOT(ISERROR(SEARCH("STOP",J16)))</formula>
    </cfRule>
  </conditionalFormatting>
  <conditionalFormatting sqref="N22:N27">
    <cfRule type="containsText" dxfId="9" priority="3" operator="containsText" text="eCQM">
      <formula>NOT(ISERROR(SEARCH("eCQM",N22)))</formula>
    </cfRule>
  </conditionalFormatting>
  <conditionalFormatting sqref="N12:O16">
    <cfRule type="containsText" dxfId="8" priority="1" operator="containsText" text="STOP">
      <formula>NOT(ISERROR(SEARCH("STOP",N12)))</formula>
    </cfRule>
  </conditionalFormatting>
  <dataValidations count="1">
    <dataValidation type="list" allowBlank="1" showInputMessage="1" showErrorMessage="1" sqref="D14 H14:M14" xr:uid="{625BE2D9-7EED-4146-97D8-F06573C36589}">
      <formula1>"Yes, 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F02DE86-0B31-499F-BD90-C0687897507C}">
          <x14:formula1>
            <xm:f>Calc_Validation_DropDown!$A$5:$A$7</xm:f>
          </x14:formula1>
          <xm:sqref>H22:H27</xm:sqref>
        </x14:dataValidation>
        <x14:dataValidation type="list" allowBlank="1" showInputMessage="1" showErrorMessage="1" xr:uid="{01791BB6-1DF0-422C-BDA3-89E84078C0B3}">
          <x14:formula1>
            <xm:f>Calc_Validation_DropDown!$A$14:$A$16</xm:f>
          </x14:formula1>
          <xm:sqref>I22:I27 N22:N27</xm:sqref>
        </x14:dataValidation>
        <x14:dataValidation type="list" allowBlank="1" showInputMessage="1" showErrorMessage="1" xr:uid="{E1804A3F-DD02-4750-89C3-0720D84BCF13}">
          <x14:formula1>
            <xm:f>'Trad IA'!$C$2:$C$96</xm:f>
          </x14:formula1>
          <xm:sqref>D40:H42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47EB-DA5E-4602-97D6-B61B678D558F}">
  <sheetPr>
    <tabColor theme="7"/>
  </sheetPr>
  <dimension ref="A1:S58"/>
  <sheetViews>
    <sheetView topLeftCell="A34" zoomScale="55" zoomScaleNormal="55" workbookViewId="0">
      <selection activeCell="K57" sqref="K57"/>
    </sheetView>
  </sheetViews>
  <sheetFormatPr defaultRowHeight="14.5" x14ac:dyDescent="0.35"/>
  <cols>
    <col min="1" max="1" width="29.81640625" customWidth="1"/>
    <col min="2" max="2" width="24.54296875" customWidth="1"/>
    <col min="3" max="3" width="13.81640625" customWidth="1"/>
    <col min="4" max="4" width="17.453125" customWidth="1"/>
    <col min="5" max="5" width="13.81640625" customWidth="1"/>
    <col min="6" max="6" width="21" customWidth="1"/>
    <col min="7" max="7" width="19.453125" customWidth="1"/>
    <col min="8" max="8" width="18.1796875" customWidth="1"/>
    <col min="9" max="9" width="20.1796875" customWidth="1"/>
    <col min="10" max="10" width="18.8164062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37.453125" customWidth="1"/>
    <col min="16" max="16" width="8.7265625" customWidth="1"/>
  </cols>
  <sheetData>
    <row r="1" spans="1:16" ht="41" x14ac:dyDescent="0.9">
      <c r="A1" s="274" t="s">
        <v>349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90"/>
    </row>
    <row r="2" spans="1:16" ht="16" customHeight="1" thickBot="1" x14ac:dyDescent="0.9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90"/>
    </row>
    <row r="3" spans="1:16" ht="28" customHeight="1" thickTop="1" thickBot="1" x14ac:dyDescent="0.95">
      <c r="A3" s="251" t="s">
        <v>361</v>
      </c>
      <c r="B3" s="247" t="s">
        <v>332</v>
      </c>
      <c r="C3" s="383"/>
      <c r="D3" s="142">
        <f>G20</f>
        <v>0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90"/>
    </row>
    <row r="4" spans="1:16" ht="34" customHeight="1" thickBot="1" x14ac:dyDescent="0.95">
      <c r="A4" s="385"/>
      <c r="B4" s="247" t="s">
        <v>333</v>
      </c>
      <c r="C4" s="383"/>
      <c r="D4" s="143">
        <f>I33</f>
        <v>0</v>
      </c>
      <c r="E4" s="141"/>
      <c r="F4" s="130"/>
      <c r="G4" s="224" t="s">
        <v>9</v>
      </c>
      <c r="H4" s="225"/>
      <c r="I4" s="225"/>
      <c r="J4" s="225"/>
      <c r="K4" s="141"/>
      <c r="L4" s="141"/>
      <c r="M4" s="141"/>
      <c r="N4" s="141"/>
      <c r="O4" s="141"/>
      <c r="P4" s="90"/>
    </row>
    <row r="5" spans="1:16" ht="38.5" customHeight="1" thickBot="1" x14ac:dyDescent="0.95">
      <c r="A5" s="386"/>
      <c r="B5" s="247" t="s">
        <v>114</v>
      </c>
      <c r="C5" s="383"/>
      <c r="D5" s="143">
        <f>K57</f>
        <v>0</v>
      </c>
      <c r="E5" s="141"/>
      <c r="F5" s="131"/>
      <c r="G5" s="224" t="s">
        <v>4</v>
      </c>
      <c r="H5" s="225"/>
      <c r="I5" s="225"/>
      <c r="J5" s="225"/>
      <c r="K5" s="141"/>
      <c r="L5" s="141"/>
      <c r="M5" s="141"/>
      <c r="N5" s="141"/>
      <c r="O5" s="141"/>
      <c r="P5" s="90"/>
    </row>
    <row r="6" spans="1:16" ht="29.5" customHeight="1" thickBot="1" x14ac:dyDescent="0.95">
      <c r="A6" s="249" t="s">
        <v>115</v>
      </c>
      <c r="B6" s="250"/>
      <c r="C6" s="384"/>
      <c r="D6" s="144">
        <f>SUM(D2:D5)</f>
        <v>0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90"/>
    </row>
    <row r="7" spans="1:16" ht="21" customHeight="1" x14ac:dyDescent="0.9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90"/>
    </row>
    <row r="8" spans="1:16" ht="37.5" customHeight="1" x14ac:dyDescent="0.8">
      <c r="A8" s="286" t="s">
        <v>72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71"/>
    </row>
    <row r="9" spans="1:16" ht="45.5" customHeight="1" thickBot="1" x14ac:dyDescent="0.65">
      <c r="A9" s="2"/>
      <c r="B9" s="6"/>
      <c r="C9" s="6"/>
      <c r="D9" s="238" t="s">
        <v>32</v>
      </c>
      <c r="E9" s="238"/>
      <c r="F9" s="238"/>
      <c r="G9" s="238"/>
      <c r="H9" s="238"/>
      <c r="I9" s="6"/>
      <c r="J9" s="232" t="s">
        <v>355</v>
      </c>
      <c r="K9" s="232"/>
      <c r="L9" s="232"/>
      <c r="M9" s="232"/>
      <c r="N9" s="5"/>
      <c r="O9" s="121"/>
      <c r="P9" s="9"/>
    </row>
    <row r="10" spans="1:16" ht="26.5" thickBot="1" x14ac:dyDescent="0.55000000000000004">
      <c r="A10" s="239" t="s">
        <v>33</v>
      </c>
      <c r="B10" s="239"/>
      <c r="C10" s="246"/>
      <c r="D10" s="9"/>
      <c r="E10" s="240" t="s">
        <v>34</v>
      </c>
      <c r="F10" s="241"/>
      <c r="G10" s="17" t="s">
        <v>35</v>
      </c>
      <c r="H10" s="18" t="s">
        <v>36</v>
      </c>
      <c r="I10" s="12"/>
      <c r="J10" s="9"/>
      <c r="K10" s="244" t="s">
        <v>34</v>
      </c>
      <c r="L10" s="245"/>
      <c r="M10" s="57" t="s">
        <v>35</v>
      </c>
      <c r="N10" s="44" t="s">
        <v>63</v>
      </c>
      <c r="O10" s="9"/>
      <c r="P10" s="9"/>
    </row>
    <row r="11" spans="1:16" ht="44.15" customHeight="1" thickTop="1" thickBot="1" x14ac:dyDescent="0.5">
      <c r="A11" s="381" t="s">
        <v>364</v>
      </c>
      <c r="B11" s="294" t="s">
        <v>343</v>
      </c>
      <c r="C11" s="246"/>
      <c r="D11" s="22" t="s">
        <v>39</v>
      </c>
      <c r="E11" s="242"/>
      <c r="F11" s="243"/>
      <c r="G11" s="61"/>
      <c r="H11" s="74"/>
      <c r="I11" s="12"/>
      <c r="J11" s="51" t="s">
        <v>40</v>
      </c>
      <c r="K11" s="257"/>
      <c r="L11" s="258"/>
      <c r="M11" s="69"/>
      <c r="N11" s="268" t="s">
        <v>318</v>
      </c>
      <c r="O11" s="9"/>
      <c r="P11" s="9"/>
    </row>
    <row r="12" spans="1:16" ht="45" customHeight="1" thickBot="1" x14ac:dyDescent="0.5">
      <c r="A12" s="382"/>
      <c r="B12" s="295"/>
      <c r="C12" s="246"/>
      <c r="D12" s="20" t="s">
        <v>41</v>
      </c>
      <c r="E12" s="242"/>
      <c r="F12" s="243"/>
      <c r="G12" s="61"/>
      <c r="H12" s="74"/>
      <c r="I12" s="12"/>
      <c r="J12" s="52" t="s">
        <v>42</v>
      </c>
      <c r="K12" s="259"/>
      <c r="L12" s="260"/>
      <c r="M12" s="61"/>
      <c r="N12" s="269"/>
      <c r="O12" s="9"/>
      <c r="P12" s="9"/>
    </row>
    <row r="13" spans="1:16" ht="43.5" customHeight="1" thickBot="1" x14ac:dyDescent="0.5">
      <c r="A13" s="382"/>
      <c r="B13" s="295"/>
      <c r="C13" s="246"/>
      <c r="D13" s="21" t="s">
        <v>43</v>
      </c>
      <c r="E13" s="242"/>
      <c r="F13" s="243"/>
      <c r="G13" s="61"/>
      <c r="H13" s="74"/>
      <c r="I13" s="12"/>
      <c r="J13" s="52" t="s">
        <v>44</v>
      </c>
      <c r="K13" s="259"/>
      <c r="L13" s="260"/>
      <c r="M13" s="61"/>
      <c r="N13" s="269"/>
      <c r="O13" s="9"/>
      <c r="P13" s="9"/>
    </row>
    <row r="14" spans="1:16" ht="46.5" customHeight="1" thickBot="1" x14ac:dyDescent="0.5">
      <c r="A14" s="382"/>
      <c r="B14" s="295"/>
      <c r="C14" s="246"/>
      <c r="D14" s="21" t="s">
        <v>45</v>
      </c>
      <c r="E14" s="242"/>
      <c r="F14" s="243"/>
      <c r="G14" s="61"/>
      <c r="H14" s="74"/>
      <c r="I14" s="12"/>
      <c r="J14" s="52" t="s">
        <v>46</v>
      </c>
      <c r="K14" s="259"/>
      <c r="L14" s="260"/>
      <c r="M14" s="61"/>
      <c r="N14" s="269"/>
      <c r="O14" s="9"/>
      <c r="P14" s="9"/>
    </row>
    <row r="15" spans="1:16" ht="48" customHeight="1" thickBot="1" x14ac:dyDescent="0.5">
      <c r="A15" s="382"/>
      <c r="B15" s="295"/>
      <c r="C15" s="246"/>
      <c r="D15" s="21" t="s">
        <v>47</v>
      </c>
      <c r="E15" s="242"/>
      <c r="F15" s="243"/>
      <c r="G15" s="61"/>
      <c r="H15" s="74"/>
      <c r="I15" s="12"/>
      <c r="J15" s="52" t="s">
        <v>48</v>
      </c>
      <c r="K15" s="259"/>
      <c r="L15" s="260"/>
      <c r="M15" s="61"/>
      <c r="N15" s="269"/>
      <c r="O15" s="9"/>
      <c r="P15" s="9"/>
    </row>
    <row r="16" spans="1:16" ht="47.15" customHeight="1" thickBot="1" x14ac:dyDescent="0.5">
      <c r="A16" s="382"/>
      <c r="B16" s="295"/>
      <c r="C16" s="246"/>
      <c r="D16" s="20" t="s">
        <v>49</v>
      </c>
      <c r="E16" s="242"/>
      <c r="F16" s="243"/>
      <c r="G16" s="61"/>
      <c r="H16" s="74"/>
      <c r="I16" s="12"/>
      <c r="J16" s="53" t="s">
        <v>50</v>
      </c>
      <c r="K16" s="261"/>
      <c r="L16" s="262"/>
      <c r="M16" s="70"/>
      <c r="N16" s="270"/>
      <c r="O16" s="9"/>
      <c r="P16" s="9"/>
    </row>
    <row r="17" spans="1:19" ht="22.5" customHeight="1" thickBot="1" x14ac:dyDescent="0.5">
      <c r="A17" s="382"/>
      <c r="B17" s="295"/>
      <c r="C17" s="9"/>
      <c r="D17" s="263" t="s">
        <v>73</v>
      </c>
      <c r="E17" s="264"/>
      <c r="F17" s="265"/>
      <c r="G17" s="54"/>
      <c r="H17" s="9"/>
      <c r="I17" s="9"/>
      <c r="J17" s="9"/>
      <c r="K17" s="9"/>
      <c r="L17" s="9"/>
      <c r="M17" s="9"/>
      <c r="N17" s="9"/>
      <c r="O17" s="9"/>
      <c r="P17" s="9"/>
    </row>
    <row r="18" spans="1:19" ht="21.5" customHeight="1" thickBot="1" x14ac:dyDescent="0.5">
      <c r="A18" s="382"/>
      <c r="B18" s="295"/>
      <c r="C18" s="9"/>
      <c r="D18" s="263" t="s">
        <v>52</v>
      </c>
      <c r="E18" s="264"/>
      <c r="F18" s="265"/>
      <c r="G18" s="55">
        <f>SUM(G11:G17)</f>
        <v>0</v>
      </c>
      <c r="H18" s="9"/>
      <c r="I18" s="40" t="s">
        <v>53</v>
      </c>
      <c r="J18" s="40"/>
      <c r="K18" s="40"/>
      <c r="L18" s="40" t="s">
        <v>360</v>
      </c>
      <c r="M18" s="40"/>
      <c r="N18" s="41"/>
      <c r="O18" s="9"/>
      <c r="P18" s="9"/>
    </row>
    <row r="19" spans="1:19" ht="21.5" customHeight="1" thickBot="1" x14ac:dyDescent="0.5">
      <c r="A19" s="9"/>
      <c r="B19" s="9"/>
      <c r="C19" s="9"/>
      <c r="D19" s="271" t="s">
        <v>54</v>
      </c>
      <c r="E19" s="272"/>
      <c r="F19" s="273"/>
      <c r="G19" s="55">
        <f>MIN(100,G18/0.6)</f>
        <v>0</v>
      </c>
      <c r="H19" s="9"/>
      <c r="I19" s="266" t="s">
        <v>55</v>
      </c>
      <c r="J19" s="266"/>
      <c r="K19" s="266"/>
      <c r="L19" s="266"/>
      <c r="M19" s="266"/>
      <c r="N19" s="267"/>
      <c r="O19" s="33"/>
      <c r="P19" s="33"/>
      <c r="Q19" s="8"/>
      <c r="R19" s="8"/>
      <c r="S19" s="8"/>
    </row>
    <row r="20" spans="1:19" ht="21.5" thickBot="1" x14ac:dyDescent="0.5">
      <c r="A20" s="9"/>
      <c r="B20" s="9"/>
      <c r="C20" s="9"/>
      <c r="D20" s="254" t="s">
        <v>56</v>
      </c>
      <c r="E20" s="255"/>
      <c r="F20" s="256"/>
      <c r="G20" s="56">
        <f>(G19*40%)</f>
        <v>0</v>
      </c>
      <c r="H20" s="9"/>
      <c r="I20" s="266" t="s">
        <v>57</v>
      </c>
      <c r="J20" s="266"/>
      <c r="K20" s="266"/>
      <c r="L20" s="266"/>
      <c r="M20" s="266"/>
      <c r="N20" s="267"/>
      <c r="O20" s="9"/>
      <c r="P20" s="9"/>
    </row>
    <row r="21" spans="1:19" ht="21.5" thickTop="1" x14ac:dyDescent="0.35">
      <c r="A21" s="9"/>
      <c r="B21" s="9"/>
      <c r="C21" s="9"/>
      <c r="D21" s="9"/>
      <c r="E21" s="9"/>
      <c r="F21" s="9"/>
      <c r="G21" s="9"/>
      <c r="H21" s="9"/>
      <c r="I21" s="266" t="s">
        <v>58</v>
      </c>
      <c r="J21" s="266"/>
      <c r="K21" s="266"/>
      <c r="L21" s="266"/>
      <c r="M21" s="266"/>
      <c r="N21" s="267"/>
      <c r="O21" s="9"/>
      <c r="P21" s="9"/>
    </row>
    <row r="22" spans="1:19" ht="21" x14ac:dyDescent="0.35">
      <c r="A22" s="9"/>
      <c r="B22" s="9"/>
      <c r="C22" s="9"/>
      <c r="D22" s="9"/>
      <c r="E22" s="9"/>
      <c r="F22" s="9"/>
      <c r="G22" s="9"/>
      <c r="H22" s="9"/>
      <c r="I22" s="266" t="s">
        <v>59</v>
      </c>
      <c r="J22" s="266"/>
      <c r="K22" s="266"/>
      <c r="L22" s="266"/>
      <c r="M22" s="266"/>
      <c r="N22" s="267"/>
      <c r="O22" s="9"/>
      <c r="P22" s="9"/>
    </row>
    <row r="23" spans="1:19" ht="21.5" thickBot="1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9" ht="21.5" thickBot="1" x14ac:dyDescent="0.55000000000000004">
      <c r="A24" s="287"/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92"/>
    </row>
    <row r="25" spans="1:19" ht="37.5" customHeight="1" x14ac:dyDescent="0.8">
      <c r="A25" s="286" t="s">
        <v>74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71"/>
    </row>
    <row r="26" spans="1:19" ht="16.5" customHeight="1" thickBot="1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9" ht="21.75" customHeight="1" thickTop="1" thickBot="1" x14ac:dyDescent="0.55000000000000004">
      <c r="A27" s="313" t="s">
        <v>75</v>
      </c>
      <c r="B27" s="314"/>
      <c r="C27" s="9"/>
      <c r="D27" s="309" t="s">
        <v>61</v>
      </c>
      <c r="E27" s="310"/>
      <c r="F27" s="311"/>
      <c r="G27" s="311"/>
      <c r="H27" s="312"/>
      <c r="I27" s="48" t="s">
        <v>62</v>
      </c>
      <c r="J27" s="9"/>
      <c r="K27" s="300" t="s">
        <v>63</v>
      </c>
      <c r="L27" s="301"/>
      <c r="M27" s="9"/>
      <c r="N27" s="9"/>
      <c r="O27" s="9"/>
      <c r="P27" s="9"/>
    </row>
    <row r="28" spans="1:19" ht="30.75" customHeight="1" thickBot="1" x14ac:dyDescent="0.4">
      <c r="A28" s="313"/>
      <c r="B28" s="314"/>
      <c r="C28" s="9"/>
      <c r="D28" s="305"/>
      <c r="E28" s="306"/>
      <c r="F28" s="307"/>
      <c r="G28" s="307"/>
      <c r="H28" s="308"/>
      <c r="I28" s="54">
        <v>0</v>
      </c>
      <c r="J28" s="9"/>
      <c r="K28" s="377" t="s">
        <v>351</v>
      </c>
      <c r="L28" s="377"/>
      <c r="M28" s="9"/>
      <c r="N28" s="9"/>
      <c r="O28" s="9"/>
      <c r="P28" s="9"/>
    </row>
    <row r="29" spans="1:19" ht="33" customHeight="1" thickBot="1" x14ac:dyDescent="0.4">
      <c r="A29" s="313"/>
      <c r="B29" s="314"/>
      <c r="C29" s="9"/>
      <c r="D29" s="305"/>
      <c r="E29" s="306"/>
      <c r="F29" s="307"/>
      <c r="G29" s="307"/>
      <c r="H29" s="308"/>
      <c r="I29" s="54">
        <v>0</v>
      </c>
      <c r="J29" s="9"/>
      <c r="K29" s="378"/>
      <c r="L29" s="378"/>
      <c r="M29" s="9"/>
      <c r="N29" s="9"/>
      <c r="O29" s="9"/>
      <c r="P29" s="9"/>
    </row>
    <row r="30" spans="1:19" ht="36" customHeight="1" thickBot="1" x14ac:dyDescent="0.4">
      <c r="A30" s="314" t="s">
        <v>77</v>
      </c>
      <c r="B30" s="314"/>
      <c r="C30" s="9"/>
      <c r="D30" s="305"/>
      <c r="E30" s="306"/>
      <c r="F30" s="307"/>
      <c r="G30" s="307"/>
      <c r="H30" s="308"/>
      <c r="I30" s="54">
        <v>0</v>
      </c>
      <c r="J30" s="9"/>
      <c r="K30" s="378"/>
      <c r="L30" s="378"/>
      <c r="M30" s="9"/>
      <c r="N30" s="9"/>
      <c r="O30" s="9"/>
      <c r="P30" s="9"/>
    </row>
    <row r="31" spans="1:19" ht="41" customHeight="1" thickBot="1" x14ac:dyDescent="0.4">
      <c r="A31" s="314"/>
      <c r="B31" s="314"/>
      <c r="C31" s="9"/>
      <c r="D31" s="305"/>
      <c r="E31" s="306"/>
      <c r="F31" s="307"/>
      <c r="G31" s="307"/>
      <c r="H31" s="308"/>
      <c r="I31" s="54">
        <v>0</v>
      </c>
      <c r="J31" s="9"/>
      <c r="K31" s="378"/>
      <c r="L31" s="378"/>
      <c r="M31" s="9"/>
      <c r="N31" s="9"/>
      <c r="O31" s="9"/>
      <c r="P31" s="9"/>
    </row>
    <row r="32" spans="1:19" ht="19.5" customHeight="1" thickBot="1" x14ac:dyDescent="0.5">
      <c r="A32" s="314"/>
      <c r="B32" s="314"/>
      <c r="C32" s="9"/>
      <c r="D32" s="9"/>
      <c r="E32" s="9"/>
      <c r="F32" s="9"/>
      <c r="G32" s="357" t="s">
        <v>66</v>
      </c>
      <c r="H32" s="358"/>
      <c r="I32" s="119">
        <f>MIN(40,I28+I29+I30+I31)</f>
        <v>0</v>
      </c>
      <c r="J32" s="9"/>
      <c r="K32" s="9"/>
      <c r="L32" s="9"/>
      <c r="M32" s="9"/>
      <c r="N32" s="9"/>
      <c r="O32" s="9"/>
      <c r="P32" s="9"/>
    </row>
    <row r="33" spans="1:16" ht="25" customHeight="1" thickBot="1" x14ac:dyDescent="0.5">
      <c r="A33" s="314"/>
      <c r="B33" s="314"/>
      <c r="C33" s="9"/>
      <c r="D33" s="9"/>
      <c r="E33" s="9"/>
      <c r="F33" s="9"/>
      <c r="G33" s="359" t="s">
        <v>56</v>
      </c>
      <c r="H33" s="360"/>
      <c r="I33" s="27">
        <f>SUM(I32/40*30)</f>
        <v>0</v>
      </c>
      <c r="J33" s="9"/>
      <c r="K33" s="9"/>
      <c r="L33" s="9"/>
      <c r="M33" s="9"/>
      <c r="N33" s="9"/>
      <c r="O33" s="9"/>
      <c r="P33" s="9"/>
    </row>
    <row r="34" spans="1:16" ht="21.5" thickBot="1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21.5" thickBot="1" x14ac:dyDescent="0.55000000000000004">
      <c r="A35" s="287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92"/>
    </row>
    <row r="36" spans="1:16" ht="37.5" customHeight="1" x14ac:dyDescent="0.8">
      <c r="A36" s="286" t="s">
        <v>350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71"/>
    </row>
    <row r="37" spans="1:16" ht="21" x14ac:dyDescent="0.5">
      <c r="A37" s="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1" x14ac:dyDescent="0.5">
      <c r="A38" s="9"/>
      <c r="B38" s="326" t="s">
        <v>78</v>
      </c>
      <c r="C38" s="329"/>
      <c r="D38" s="330"/>
      <c r="E38" s="9"/>
      <c r="F38" s="9"/>
      <c r="G38" s="9"/>
      <c r="H38" s="326" t="s">
        <v>79</v>
      </c>
      <c r="I38" s="329"/>
      <c r="J38" s="330"/>
      <c r="K38" s="9"/>
      <c r="L38" s="9"/>
      <c r="M38" s="9"/>
      <c r="N38" s="9"/>
      <c r="O38" s="9"/>
      <c r="P38" s="9"/>
    </row>
    <row r="39" spans="1:16" ht="21" x14ac:dyDescent="0.5">
      <c r="A39" s="9"/>
      <c r="B39" s="9"/>
      <c r="C39" s="332" t="s">
        <v>80</v>
      </c>
      <c r="D39" s="333"/>
      <c r="E39" s="333"/>
      <c r="F39" s="334"/>
      <c r="G39" s="9"/>
      <c r="H39" s="9"/>
      <c r="I39" s="94" t="s">
        <v>81</v>
      </c>
      <c r="J39" s="94"/>
      <c r="K39" s="94"/>
      <c r="L39" s="95"/>
      <c r="M39" s="96"/>
      <c r="N39" s="9"/>
      <c r="O39" s="9"/>
      <c r="P39" s="9"/>
    </row>
    <row r="40" spans="1:16" ht="21" x14ac:dyDescent="0.5">
      <c r="A40" s="9"/>
      <c r="B40" s="9"/>
      <c r="C40" s="319" t="s">
        <v>82</v>
      </c>
      <c r="D40" s="320"/>
      <c r="E40" s="320"/>
      <c r="F40" s="320"/>
      <c r="G40" s="320"/>
      <c r="H40" s="9"/>
      <c r="I40" s="94" t="s">
        <v>83</v>
      </c>
      <c r="J40" s="94"/>
      <c r="K40" s="94"/>
      <c r="L40" s="94"/>
      <c r="M40" s="97"/>
      <c r="N40" s="9"/>
      <c r="O40" s="9"/>
      <c r="P40" s="9"/>
    </row>
    <row r="41" spans="1:16" ht="21" x14ac:dyDescent="0.5">
      <c r="A41" s="9"/>
      <c r="B41" s="326" t="s">
        <v>84</v>
      </c>
      <c r="C41" s="327"/>
      <c r="D41" s="328"/>
      <c r="E41" s="9"/>
      <c r="F41" s="9"/>
      <c r="G41" s="9"/>
      <c r="H41" s="9"/>
      <c r="I41" s="94" t="s">
        <v>85</v>
      </c>
      <c r="J41" s="98"/>
      <c r="K41" s="98"/>
      <c r="L41" s="98"/>
      <c r="M41" s="97"/>
      <c r="N41" s="9"/>
      <c r="O41" s="9"/>
      <c r="P41" s="9"/>
    </row>
    <row r="42" spans="1:16" ht="21" x14ac:dyDescent="0.5">
      <c r="A42" s="9"/>
      <c r="B42" s="9"/>
      <c r="C42" s="335" t="s">
        <v>86</v>
      </c>
      <c r="D42" s="336"/>
      <c r="E42" s="336"/>
      <c r="F42" s="336"/>
      <c r="G42" s="96"/>
      <c r="H42" s="9"/>
      <c r="I42" s="94" t="s">
        <v>87</v>
      </c>
      <c r="J42" s="98"/>
      <c r="K42" s="98"/>
      <c r="L42" s="98"/>
      <c r="M42" s="97"/>
      <c r="N42" s="9"/>
      <c r="O42" s="9"/>
      <c r="P42" s="9"/>
    </row>
    <row r="43" spans="1:16" ht="21" x14ac:dyDescent="0.5">
      <c r="A43" s="9"/>
      <c r="B43" s="9"/>
      <c r="C43" s="94" t="s">
        <v>88</v>
      </c>
      <c r="D43" s="98"/>
      <c r="E43" s="99"/>
      <c r="F43" s="99"/>
      <c r="G43" s="97"/>
      <c r="H43" s="9"/>
      <c r="I43" s="94" t="s">
        <v>89</v>
      </c>
      <c r="J43" s="98"/>
      <c r="K43" s="98"/>
      <c r="L43" s="98"/>
      <c r="M43" s="97"/>
      <c r="N43" s="9"/>
      <c r="O43" s="9"/>
      <c r="P43" s="9"/>
    </row>
    <row r="44" spans="1:16" ht="21" x14ac:dyDescent="0.5">
      <c r="A44" s="9"/>
      <c r="B44" s="9"/>
      <c r="C44" s="94" t="s">
        <v>90</v>
      </c>
      <c r="D44" s="98"/>
      <c r="E44" s="98"/>
      <c r="F44" s="98"/>
      <c r="G44" s="100"/>
      <c r="H44" s="9"/>
      <c r="I44" s="101" t="s">
        <v>91</v>
      </c>
      <c r="J44" s="102"/>
      <c r="K44" s="102"/>
      <c r="L44" s="102"/>
      <c r="M44" s="97"/>
      <c r="N44" s="9"/>
      <c r="O44" s="9"/>
      <c r="P44" s="9"/>
    </row>
    <row r="45" spans="1:16" ht="21" x14ac:dyDescent="0.5">
      <c r="A45" s="9"/>
      <c r="B45" s="9"/>
      <c r="C45" s="103" t="s">
        <v>92</v>
      </c>
      <c r="D45" s="104"/>
      <c r="E45" s="104"/>
      <c r="F45" s="104"/>
      <c r="G45" s="105"/>
      <c r="H45" s="9"/>
      <c r="I45" s="125" t="s">
        <v>334</v>
      </c>
      <c r="J45" s="106"/>
      <c r="K45" s="106"/>
      <c r="L45" s="107"/>
      <c r="M45" s="106"/>
      <c r="N45" s="9"/>
      <c r="O45" s="9"/>
      <c r="P45" s="9"/>
    </row>
    <row r="46" spans="1:16" ht="21" x14ac:dyDescent="0.5">
      <c r="A46" s="9"/>
      <c r="B46" s="9"/>
      <c r="C46" s="94" t="s">
        <v>93</v>
      </c>
      <c r="D46" s="98"/>
      <c r="E46" s="98"/>
      <c r="F46" s="99"/>
      <c r="G46" s="97"/>
      <c r="H46" s="331" t="s">
        <v>94</v>
      </c>
      <c r="I46" s="327"/>
      <c r="J46" s="328"/>
      <c r="K46" s="9"/>
      <c r="L46" s="9"/>
      <c r="M46" s="9"/>
      <c r="N46" s="9"/>
      <c r="O46" s="9"/>
      <c r="P46" s="9"/>
    </row>
    <row r="47" spans="1:16" ht="21" x14ac:dyDescent="0.5">
      <c r="A47" s="9"/>
      <c r="B47" s="9"/>
      <c r="C47" s="94" t="s">
        <v>95</v>
      </c>
      <c r="D47" s="98"/>
      <c r="E47" s="98"/>
      <c r="F47" s="98"/>
      <c r="G47" s="97"/>
      <c r="H47" s="9"/>
      <c r="I47" s="94" t="s">
        <v>96</v>
      </c>
      <c r="J47" s="94"/>
      <c r="K47" s="94"/>
      <c r="L47" s="9"/>
      <c r="M47" s="9"/>
      <c r="N47" s="9"/>
      <c r="O47" s="9"/>
      <c r="P47" s="9"/>
    </row>
    <row r="48" spans="1:16" ht="23.25" customHeight="1" x14ac:dyDescent="0.5">
      <c r="A48" s="324" t="s">
        <v>434</v>
      </c>
      <c r="B48" s="325"/>
      <c r="C48" s="94" t="s">
        <v>97</v>
      </c>
      <c r="D48" s="98"/>
      <c r="E48" s="98"/>
      <c r="F48" s="98"/>
      <c r="G48" s="97"/>
      <c r="H48" s="9"/>
      <c r="I48" s="94" t="s">
        <v>98</v>
      </c>
      <c r="J48" s="94"/>
      <c r="K48" s="94"/>
      <c r="L48" s="9"/>
      <c r="M48" s="300" t="s">
        <v>63</v>
      </c>
      <c r="N48" s="301"/>
      <c r="O48" s="9"/>
      <c r="P48" s="9"/>
    </row>
    <row r="49" spans="1:16" ht="21" customHeight="1" x14ac:dyDescent="0.5">
      <c r="A49" s="324"/>
      <c r="B49" s="325"/>
      <c r="C49" s="94" t="s">
        <v>99</v>
      </c>
      <c r="D49" s="98"/>
      <c r="E49" s="98"/>
      <c r="F49" s="99"/>
      <c r="G49" s="97"/>
      <c r="H49" s="9"/>
      <c r="I49" s="94" t="s">
        <v>100</v>
      </c>
      <c r="J49" s="94"/>
      <c r="K49" s="94"/>
      <c r="L49" s="9"/>
      <c r="M49" s="379" t="s">
        <v>436</v>
      </c>
      <c r="N49" s="379"/>
      <c r="O49" s="9"/>
      <c r="P49" s="9"/>
    </row>
    <row r="50" spans="1:16" ht="21" customHeight="1" x14ac:dyDescent="0.5">
      <c r="A50" s="324"/>
      <c r="B50" s="325"/>
      <c r="C50" s="94" t="s">
        <v>101</v>
      </c>
      <c r="D50" s="98"/>
      <c r="E50" s="99"/>
      <c r="F50" s="99"/>
      <c r="G50" s="97"/>
      <c r="H50" s="9"/>
      <c r="I50" s="94" t="s">
        <v>102</v>
      </c>
      <c r="J50" s="94"/>
      <c r="K50" s="94"/>
      <c r="L50" s="9"/>
      <c r="M50" s="380"/>
      <c r="N50" s="380"/>
      <c r="O50" s="9"/>
      <c r="P50" s="9"/>
    </row>
    <row r="51" spans="1:16" ht="21" customHeight="1" x14ac:dyDescent="0.5">
      <c r="A51" s="324"/>
      <c r="B51" s="325"/>
      <c r="C51" s="94" t="s">
        <v>103</v>
      </c>
      <c r="D51" s="98"/>
      <c r="E51" s="98"/>
      <c r="F51" s="98"/>
      <c r="G51" s="97"/>
      <c r="H51" s="9"/>
      <c r="I51" s="94" t="s">
        <v>104</v>
      </c>
      <c r="J51" s="94"/>
      <c r="K51" s="94"/>
      <c r="L51" s="9"/>
      <c r="M51" s="380"/>
      <c r="N51" s="380"/>
      <c r="O51" s="9"/>
      <c r="P51" s="9"/>
    </row>
    <row r="52" spans="1:16" ht="21" customHeight="1" x14ac:dyDescent="0.5">
      <c r="A52" s="324"/>
      <c r="B52" s="325"/>
      <c r="C52" s="94" t="s">
        <v>105</v>
      </c>
      <c r="D52" s="98"/>
      <c r="E52" s="98"/>
      <c r="F52" s="98"/>
      <c r="G52" s="97"/>
      <c r="H52" s="9"/>
      <c r="I52" s="322" t="s">
        <v>320</v>
      </c>
      <c r="J52" s="321"/>
      <c r="K52" s="323"/>
      <c r="L52" s="9"/>
      <c r="M52" s="380"/>
      <c r="N52" s="380"/>
      <c r="O52" s="9"/>
      <c r="P52" s="9"/>
    </row>
    <row r="53" spans="1:16" ht="21" x14ac:dyDescent="0.5">
      <c r="A53" s="9"/>
      <c r="B53" s="9"/>
      <c r="C53" s="94" t="s">
        <v>106</v>
      </c>
      <c r="D53" s="98"/>
      <c r="E53" s="98"/>
      <c r="F53" s="98"/>
      <c r="G53" s="97"/>
      <c r="H53" s="9"/>
      <c r="I53" s="322" t="s">
        <v>335</v>
      </c>
      <c r="J53" s="321"/>
      <c r="K53" s="323"/>
      <c r="L53" s="9"/>
      <c r="M53" s="380"/>
      <c r="N53" s="380"/>
      <c r="O53" s="9"/>
      <c r="P53" s="9"/>
    </row>
    <row r="54" spans="1:16" ht="21" x14ac:dyDescent="0.5">
      <c r="A54" s="9"/>
      <c r="B54" s="9"/>
      <c r="C54" s="94" t="s">
        <v>107</v>
      </c>
      <c r="D54" s="98"/>
      <c r="E54" s="98"/>
      <c r="F54" s="98"/>
      <c r="G54" s="97"/>
      <c r="H54" s="9"/>
      <c r="I54" s="322" t="s">
        <v>321</v>
      </c>
      <c r="J54" s="321"/>
      <c r="K54" s="323"/>
      <c r="L54" s="9"/>
      <c r="M54" s="380"/>
      <c r="N54" s="380"/>
      <c r="O54" s="9"/>
      <c r="P54" s="9"/>
    </row>
    <row r="55" spans="1:16" ht="27" customHeight="1" x14ac:dyDescent="0.5">
      <c r="A55" s="9"/>
      <c r="B55" s="9"/>
      <c r="C55" s="94" t="s">
        <v>108</v>
      </c>
      <c r="D55" s="98"/>
      <c r="E55" s="98"/>
      <c r="F55" s="98"/>
      <c r="G55" s="97"/>
      <c r="H55" s="9"/>
      <c r="I55" s="321" t="s">
        <v>322</v>
      </c>
      <c r="J55" s="321"/>
      <c r="K55" s="321"/>
      <c r="L55" s="9"/>
      <c r="M55" s="9"/>
      <c r="N55" s="9"/>
      <c r="O55" s="9"/>
      <c r="P55" s="9"/>
    </row>
    <row r="56" spans="1:16" ht="21" x14ac:dyDescent="0.5">
      <c r="A56" s="9"/>
      <c r="B56" s="9"/>
      <c r="C56" s="315" t="s">
        <v>109</v>
      </c>
      <c r="D56" s="316"/>
      <c r="E56" s="316"/>
      <c r="F56" s="316"/>
      <c r="G56" s="97"/>
      <c r="H56" s="9"/>
      <c r="I56" s="9"/>
      <c r="J56" s="9"/>
      <c r="K56" s="9"/>
      <c r="L56" s="9"/>
      <c r="M56" s="9"/>
      <c r="N56" s="9"/>
      <c r="O56" s="9"/>
      <c r="P56" s="9"/>
    </row>
    <row r="57" spans="1:16" ht="21" x14ac:dyDescent="0.5">
      <c r="A57" s="9"/>
      <c r="B57" s="9"/>
      <c r="C57" s="9"/>
      <c r="D57" s="9"/>
      <c r="E57" s="9"/>
      <c r="F57" s="9"/>
      <c r="G57" s="9"/>
      <c r="H57" s="9"/>
      <c r="I57" s="317" t="s">
        <v>110</v>
      </c>
      <c r="J57" s="318"/>
      <c r="K57" s="108">
        <v>0</v>
      </c>
      <c r="L57" s="9"/>
      <c r="M57" s="9"/>
      <c r="N57" s="9"/>
      <c r="O57" s="9"/>
      <c r="P57" s="9"/>
    </row>
    <row r="58" spans="1:16" ht="2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</sheetData>
  <sheetProtection algorithmName="SHA-512" hashValue="DDRNXIlZ5SOp0Vn1MaDHm4KkFseC6xaHEg//czmJNITlTWILIEIlQGk4vZTzNMR9N79zXDdlpWOLbSl/rwvQmw==" saltValue="mJiQFuPgNeP4Opxo8veehw==" spinCount="100000" sheet="1" selectLockedCells="1"/>
  <dataConsolidate/>
  <mergeCells count="69">
    <mergeCell ref="A1:O1"/>
    <mergeCell ref="A8:O8"/>
    <mergeCell ref="D9:H9"/>
    <mergeCell ref="J9:M9"/>
    <mergeCell ref="B3:C3"/>
    <mergeCell ref="B4:C4"/>
    <mergeCell ref="B5:C5"/>
    <mergeCell ref="A6:C6"/>
    <mergeCell ref="A3:A5"/>
    <mergeCell ref="G4:J4"/>
    <mergeCell ref="G5:J5"/>
    <mergeCell ref="A10:B10"/>
    <mergeCell ref="C10:C16"/>
    <mergeCell ref="E10:F10"/>
    <mergeCell ref="K10:L10"/>
    <mergeCell ref="E11:F11"/>
    <mergeCell ref="K11:L11"/>
    <mergeCell ref="E13:F13"/>
    <mergeCell ref="K13:L13"/>
    <mergeCell ref="E14:F14"/>
    <mergeCell ref="K14:L14"/>
    <mergeCell ref="E15:F15"/>
    <mergeCell ref="A11:A18"/>
    <mergeCell ref="B11:B18"/>
    <mergeCell ref="A25:O25"/>
    <mergeCell ref="K15:L15"/>
    <mergeCell ref="E16:F16"/>
    <mergeCell ref="K16:L16"/>
    <mergeCell ref="D17:F17"/>
    <mergeCell ref="D18:F18"/>
    <mergeCell ref="D19:F19"/>
    <mergeCell ref="I19:N19"/>
    <mergeCell ref="D20:F20"/>
    <mergeCell ref="I20:N20"/>
    <mergeCell ref="I21:N21"/>
    <mergeCell ref="I22:N22"/>
    <mergeCell ref="A24:O24"/>
    <mergeCell ref="N11:N16"/>
    <mergeCell ref="E12:F12"/>
    <mergeCell ref="K12:L12"/>
    <mergeCell ref="I55:K55"/>
    <mergeCell ref="C56:F56"/>
    <mergeCell ref="I57:J57"/>
    <mergeCell ref="C39:F39"/>
    <mergeCell ref="A27:B29"/>
    <mergeCell ref="D27:H27"/>
    <mergeCell ref="K27:L27"/>
    <mergeCell ref="D28:H28"/>
    <mergeCell ref="D29:H29"/>
    <mergeCell ref="A30:B33"/>
    <mergeCell ref="D30:H30"/>
    <mergeCell ref="D31:H31"/>
    <mergeCell ref="G32:H32"/>
    <mergeCell ref="G33:H33"/>
    <mergeCell ref="A35:O35"/>
    <mergeCell ref="A36:O36"/>
    <mergeCell ref="A48:B52"/>
    <mergeCell ref="M48:N48"/>
    <mergeCell ref="M49:N54"/>
    <mergeCell ref="I52:K52"/>
    <mergeCell ref="I53:K53"/>
    <mergeCell ref="I54:K54"/>
    <mergeCell ref="K28:L31"/>
    <mergeCell ref="C40:G40"/>
    <mergeCell ref="B41:D41"/>
    <mergeCell ref="C42:F42"/>
    <mergeCell ref="H46:J46"/>
    <mergeCell ref="B38:D38"/>
    <mergeCell ref="H38:J3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D28B72-D7B9-4219-A120-A19B4A54C13C}">
          <x14:formula1>
            <xm:f>Calc_Validation_DropDown!$A$5:$A$7</xm:f>
          </x14:formula1>
          <xm:sqref>H11:H16</xm:sqref>
        </x14:dataValidation>
        <x14:dataValidation type="list" allowBlank="1" showInputMessage="1" showErrorMessage="1" xr:uid="{34F3D9F5-A580-47B0-B54A-E127B22B86A2}">
          <x14:formula1>
            <xm:f>'Trad IA'!$C$2:$C$96</xm:f>
          </x14:formula1>
          <xm:sqref>D28:H31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1903B-E84E-471A-BA4C-3EECDE2A0B8C}">
  <sheetPr>
    <tabColor theme="7"/>
  </sheetPr>
  <dimension ref="A1:S56"/>
  <sheetViews>
    <sheetView zoomScale="70" zoomScaleNormal="70" workbookViewId="0">
      <selection activeCell="E11" sqref="E11:F11"/>
    </sheetView>
  </sheetViews>
  <sheetFormatPr defaultRowHeight="14.5" x14ac:dyDescent="0.35"/>
  <cols>
    <col min="1" max="1" width="29.81640625" customWidth="1"/>
    <col min="2" max="2" width="24.54296875" customWidth="1"/>
    <col min="3" max="3" width="13.81640625" customWidth="1"/>
    <col min="4" max="4" width="17.453125" customWidth="1"/>
    <col min="5" max="5" width="30.1796875" customWidth="1"/>
    <col min="6" max="6" width="25.90625" customWidth="1"/>
    <col min="7" max="7" width="19.453125" customWidth="1"/>
    <col min="8" max="8" width="18.1796875" customWidth="1"/>
    <col min="9" max="9" width="20.1796875" customWidth="1"/>
    <col min="10" max="10" width="18.8164062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37.453125" customWidth="1"/>
    <col min="16" max="16" width="8.7265625" customWidth="1"/>
  </cols>
  <sheetData>
    <row r="1" spans="1:16" ht="41" x14ac:dyDescent="0.9">
      <c r="A1" s="274" t="s">
        <v>448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90"/>
    </row>
    <row r="2" spans="1:16" ht="16" customHeight="1" thickBot="1" x14ac:dyDescent="0.9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90"/>
    </row>
    <row r="3" spans="1:16" ht="25" customHeight="1" thickTop="1" thickBot="1" x14ac:dyDescent="0.95">
      <c r="A3" s="385" t="s">
        <v>361</v>
      </c>
      <c r="B3" s="548" t="s">
        <v>449</v>
      </c>
      <c r="C3" s="549"/>
      <c r="D3" s="550">
        <f>G20</f>
        <v>0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90"/>
    </row>
    <row r="4" spans="1:16" ht="25" customHeight="1" thickTop="1" thickBot="1" x14ac:dyDescent="0.95">
      <c r="A4" s="385"/>
      <c r="B4" s="551" t="s">
        <v>113</v>
      </c>
      <c r="C4" s="552"/>
      <c r="D4" s="553">
        <f>I31</f>
        <v>0</v>
      </c>
      <c r="E4" s="141"/>
      <c r="F4" s="543"/>
      <c r="G4" s="224" t="s">
        <v>450</v>
      </c>
      <c r="H4" s="225"/>
      <c r="I4" s="225"/>
      <c r="J4" s="225"/>
      <c r="K4" s="141"/>
      <c r="L4" s="141"/>
      <c r="M4" s="141"/>
      <c r="N4" s="141"/>
      <c r="O4" s="141"/>
      <c r="P4" s="90"/>
    </row>
    <row r="5" spans="1:16" ht="25" customHeight="1" thickTop="1" thickBot="1" x14ac:dyDescent="0.95">
      <c r="A5" s="385"/>
      <c r="B5" s="554" t="s">
        <v>114</v>
      </c>
      <c r="C5" s="555"/>
      <c r="D5" s="556">
        <f>K55</f>
        <v>1533</v>
      </c>
      <c r="E5" s="141"/>
      <c r="F5" s="557"/>
      <c r="G5" s="224" t="s">
        <v>445</v>
      </c>
      <c r="H5" s="225"/>
      <c r="I5" s="225"/>
      <c r="J5" s="225"/>
      <c r="K5" s="141"/>
      <c r="L5" s="141"/>
      <c r="M5" s="141"/>
      <c r="N5" s="141"/>
      <c r="O5" s="141"/>
      <c r="P5" s="90"/>
    </row>
    <row r="6" spans="1:16" ht="25" customHeight="1" thickBot="1" x14ac:dyDescent="0.95">
      <c r="A6" s="558" t="s">
        <v>115</v>
      </c>
      <c r="B6" s="559"/>
      <c r="C6" s="560"/>
      <c r="D6" s="561">
        <f>SUM(D2:D5)</f>
        <v>1533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90"/>
    </row>
    <row r="7" spans="1:16" ht="21" customHeight="1" x14ac:dyDescent="0.9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90"/>
    </row>
    <row r="8" spans="1:16" ht="37.5" customHeight="1" x14ac:dyDescent="0.8">
      <c r="A8" s="286" t="s">
        <v>72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71"/>
    </row>
    <row r="9" spans="1:16" ht="45.5" customHeight="1" thickBot="1" x14ac:dyDescent="0.65">
      <c r="A9" s="2"/>
      <c r="B9" s="6"/>
      <c r="C9" s="6"/>
      <c r="D9" s="238" t="s">
        <v>32</v>
      </c>
      <c r="E9" s="238"/>
      <c r="F9" s="238"/>
      <c r="G9" s="238"/>
      <c r="H9" s="238"/>
      <c r="I9" s="6"/>
      <c r="J9" s="232" t="s">
        <v>355</v>
      </c>
      <c r="K9" s="232"/>
      <c r="L9" s="232"/>
      <c r="M9" s="232"/>
      <c r="N9" s="5"/>
      <c r="O9" s="121" t="s">
        <v>443</v>
      </c>
      <c r="P9" s="9"/>
    </row>
    <row r="10" spans="1:16" ht="26.5" thickBot="1" x14ac:dyDescent="0.55000000000000004">
      <c r="A10" s="239" t="s">
        <v>33</v>
      </c>
      <c r="B10" s="239"/>
      <c r="C10" s="246"/>
      <c r="D10" s="9"/>
      <c r="E10" s="528" t="s">
        <v>34</v>
      </c>
      <c r="F10" s="527"/>
      <c r="G10" s="526" t="s">
        <v>35</v>
      </c>
      <c r="H10" s="18" t="s">
        <v>36</v>
      </c>
      <c r="I10" s="12"/>
      <c r="J10" s="9"/>
      <c r="K10" s="244" t="s">
        <v>34</v>
      </c>
      <c r="L10" s="245"/>
      <c r="M10" s="57" t="s">
        <v>35</v>
      </c>
      <c r="N10" s="44" t="s">
        <v>63</v>
      </c>
      <c r="O10" s="9"/>
      <c r="P10" s="9"/>
    </row>
    <row r="11" spans="1:16" ht="52" customHeight="1" thickTop="1" thickBot="1" x14ac:dyDescent="0.5">
      <c r="A11" s="381" t="s">
        <v>451</v>
      </c>
      <c r="B11" s="562" t="s">
        <v>343</v>
      </c>
      <c r="C11" s="246"/>
      <c r="D11" s="523" t="s">
        <v>39</v>
      </c>
      <c r="E11" s="563"/>
      <c r="F11" s="564"/>
      <c r="G11" s="565">
        <v>0</v>
      </c>
      <c r="H11" s="512" t="e">
        <f>INDEX('[1]iKM-PI Quality '!C4:C26, MATCH(E11, '[1]iKM-PI Quality '!A4:A26, 0))</f>
        <v>#N/A</v>
      </c>
      <c r="I11" s="12"/>
      <c r="J11" s="51" t="s">
        <v>40</v>
      </c>
      <c r="K11" s="563"/>
      <c r="L11" s="564"/>
      <c r="M11" s="565"/>
      <c r="N11" s="268" t="s">
        <v>318</v>
      </c>
      <c r="O11" s="9"/>
      <c r="P11" s="9"/>
    </row>
    <row r="12" spans="1:16" ht="52" customHeight="1" thickBot="1" x14ac:dyDescent="0.5">
      <c r="A12" s="382"/>
      <c r="B12" s="566"/>
      <c r="C12" s="246"/>
      <c r="D12" s="516" t="s">
        <v>41</v>
      </c>
      <c r="E12" s="563"/>
      <c r="F12" s="564"/>
      <c r="G12" s="565">
        <v>0</v>
      </c>
      <c r="H12" s="512" t="e">
        <f>INDEX('[1]iKM-PI Quality '!C10:C27, MATCH(E12, '[1]iKM-PI Quality '!A10:A27, 0))</f>
        <v>#N/A</v>
      </c>
      <c r="I12" s="12"/>
      <c r="J12" s="52" t="s">
        <v>42</v>
      </c>
      <c r="K12" s="563"/>
      <c r="L12" s="564"/>
      <c r="M12" s="565"/>
      <c r="N12" s="268"/>
      <c r="O12" s="9"/>
      <c r="P12" s="9"/>
    </row>
    <row r="13" spans="1:16" ht="52" customHeight="1" thickBot="1" x14ac:dyDescent="0.5">
      <c r="A13" s="382"/>
      <c r="B13" s="566"/>
      <c r="C13" s="246"/>
      <c r="D13" s="518" t="s">
        <v>43</v>
      </c>
      <c r="E13" s="563"/>
      <c r="F13" s="564"/>
      <c r="G13" s="565">
        <v>0</v>
      </c>
      <c r="H13" s="512" t="e">
        <f>INDEX('[1]iKM-PI Quality '!C10:C28, MATCH(E13, '[1]iKM-PI Quality '!A10:A28, 0))</f>
        <v>#N/A</v>
      </c>
      <c r="I13" s="12"/>
      <c r="J13" s="52" t="s">
        <v>44</v>
      </c>
      <c r="K13" s="563"/>
      <c r="L13" s="564"/>
      <c r="M13" s="565"/>
      <c r="N13" s="268"/>
      <c r="O13" s="9"/>
      <c r="P13" s="9"/>
    </row>
    <row r="14" spans="1:16" ht="52" customHeight="1" thickBot="1" x14ac:dyDescent="0.5">
      <c r="A14" s="382"/>
      <c r="B14" s="566"/>
      <c r="C14" s="246"/>
      <c r="D14" s="518" t="s">
        <v>45</v>
      </c>
      <c r="E14" s="563"/>
      <c r="F14" s="564"/>
      <c r="G14" s="565">
        <v>0</v>
      </c>
      <c r="H14" s="512" t="e">
        <f>INDEX('[1]iKM-PI Quality '!C5:C29, MATCH(E14, '[1]iKM-PI Quality '!A5:A29, 0))</f>
        <v>#N/A</v>
      </c>
      <c r="I14" s="12"/>
      <c r="J14" s="52" t="s">
        <v>46</v>
      </c>
      <c r="K14" s="563"/>
      <c r="L14" s="564"/>
      <c r="M14" s="565"/>
      <c r="N14" s="9"/>
      <c r="O14" s="9"/>
      <c r="P14" s="9"/>
    </row>
    <row r="15" spans="1:16" ht="52" customHeight="1" thickBot="1" x14ac:dyDescent="0.5">
      <c r="A15" s="382"/>
      <c r="B15" s="566"/>
      <c r="C15" s="246"/>
      <c r="D15" s="518" t="s">
        <v>47</v>
      </c>
      <c r="E15" s="563"/>
      <c r="F15" s="564"/>
      <c r="G15" s="565">
        <v>0</v>
      </c>
      <c r="H15" s="512" t="e">
        <f>INDEX('[1]iKM-PI Quality '!C3:C30, MATCH(E15, '[1]iKM-PI Quality '!A3:A30, 0))</f>
        <v>#N/A</v>
      </c>
      <c r="I15" s="12"/>
      <c r="J15" s="52" t="s">
        <v>48</v>
      </c>
      <c r="K15" s="563"/>
      <c r="L15" s="564"/>
      <c r="M15" s="565"/>
      <c r="N15" s="9"/>
      <c r="O15" s="9"/>
      <c r="P15" s="9"/>
    </row>
    <row r="16" spans="1:16" ht="52" customHeight="1" thickBot="1" x14ac:dyDescent="0.5">
      <c r="A16" s="9"/>
      <c r="B16" s="9"/>
      <c r="C16" s="246"/>
      <c r="D16" s="516" t="s">
        <v>49</v>
      </c>
      <c r="E16" s="563"/>
      <c r="F16" s="564"/>
      <c r="G16" s="565">
        <v>0</v>
      </c>
      <c r="H16" s="512" t="e">
        <f>INDEX('[1]iKM-PI Quality '!C11:C31, MATCH(E16, '[1]iKM-PI Quality '!A11:A31, 0))</f>
        <v>#N/A</v>
      </c>
      <c r="I16" s="12"/>
      <c r="J16" s="53" t="s">
        <v>50</v>
      </c>
      <c r="K16" s="563"/>
      <c r="L16" s="564"/>
      <c r="M16" s="565"/>
      <c r="N16" s="9"/>
      <c r="O16" s="9"/>
      <c r="P16" s="9"/>
    </row>
    <row r="17" spans="1:19" ht="22.5" customHeight="1" thickBot="1" x14ac:dyDescent="0.5">
      <c r="A17" s="9"/>
      <c r="B17" s="9"/>
      <c r="C17" s="9"/>
      <c r="D17" s="263" t="s">
        <v>73</v>
      </c>
      <c r="E17" s="264"/>
      <c r="F17" s="265"/>
      <c r="G17" s="565">
        <v>0</v>
      </c>
      <c r="H17" s="9"/>
      <c r="I17" s="9"/>
      <c r="J17" s="9"/>
      <c r="K17" s="9"/>
      <c r="L17" s="9"/>
      <c r="M17" s="9"/>
      <c r="N17" s="9"/>
      <c r="O17" s="9"/>
      <c r="P17" s="9"/>
    </row>
    <row r="18" spans="1:19" ht="21.5" customHeight="1" thickBot="1" x14ac:dyDescent="0.5">
      <c r="A18" s="9"/>
      <c r="B18" s="9"/>
      <c r="C18" s="9"/>
      <c r="D18" s="263" t="s">
        <v>52</v>
      </c>
      <c r="E18" s="264"/>
      <c r="F18" s="264"/>
      <c r="G18" s="567">
        <f>SUM(G11:G17)</f>
        <v>0</v>
      </c>
      <c r="H18" s="9"/>
      <c r="I18" s="40" t="s">
        <v>53</v>
      </c>
      <c r="J18" s="40"/>
      <c r="K18" s="40"/>
      <c r="L18" s="40" t="s">
        <v>360</v>
      </c>
      <c r="M18" s="40"/>
      <c r="N18" s="41"/>
      <c r="O18" s="9"/>
      <c r="P18" s="9"/>
    </row>
    <row r="19" spans="1:19" ht="21.5" customHeight="1" thickBot="1" x14ac:dyDescent="0.5">
      <c r="A19" s="9"/>
      <c r="B19" s="9"/>
      <c r="C19" s="9"/>
      <c r="D19" s="271" t="s">
        <v>54</v>
      </c>
      <c r="E19" s="272"/>
      <c r="F19" s="272"/>
      <c r="G19" s="567">
        <f>MIN(100,G18/0.6)</f>
        <v>0</v>
      </c>
      <c r="H19" s="9"/>
      <c r="I19" s="266" t="s">
        <v>55</v>
      </c>
      <c r="J19" s="266"/>
      <c r="K19" s="266"/>
      <c r="L19" s="266"/>
      <c r="M19" s="266"/>
      <c r="N19" s="267"/>
      <c r="O19" s="33"/>
      <c r="P19" s="33"/>
      <c r="Q19" s="8"/>
      <c r="R19" s="8"/>
      <c r="S19" s="8"/>
    </row>
    <row r="20" spans="1:19" ht="21.5" thickBot="1" x14ac:dyDescent="0.5">
      <c r="A20" s="9"/>
      <c r="B20" s="9"/>
      <c r="C20" s="9"/>
      <c r="D20" s="254" t="s">
        <v>56</v>
      </c>
      <c r="E20" s="255"/>
      <c r="F20" s="255"/>
      <c r="G20" s="568">
        <f>(G19*55%)</f>
        <v>0</v>
      </c>
      <c r="H20" s="9"/>
      <c r="I20" s="266" t="s">
        <v>57</v>
      </c>
      <c r="J20" s="266"/>
      <c r="K20" s="266"/>
      <c r="L20" s="266"/>
      <c r="M20" s="266"/>
      <c r="N20" s="267"/>
      <c r="O20" s="9"/>
      <c r="P20" s="9"/>
    </row>
    <row r="21" spans="1:19" ht="21.5" thickTop="1" x14ac:dyDescent="0.35">
      <c r="A21" s="9"/>
      <c r="B21" s="9"/>
      <c r="C21" s="9"/>
      <c r="D21" s="9"/>
      <c r="E21" s="9"/>
      <c r="F21" s="9"/>
      <c r="G21" s="9"/>
      <c r="H21" s="9"/>
      <c r="I21" s="266" t="s">
        <v>58</v>
      </c>
      <c r="J21" s="266"/>
      <c r="K21" s="266"/>
      <c r="L21" s="266"/>
      <c r="M21" s="266"/>
      <c r="N21" s="267"/>
      <c r="O21" s="9"/>
      <c r="P21" s="9"/>
    </row>
    <row r="22" spans="1:19" ht="21" x14ac:dyDescent="0.35">
      <c r="A22" s="9"/>
      <c r="B22" s="9"/>
      <c r="C22" s="9"/>
      <c r="D22" s="9"/>
      <c r="E22" s="9"/>
      <c r="F22" s="9"/>
      <c r="G22" s="9"/>
      <c r="H22" s="9"/>
      <c r="I22" s="266" t="s">
        <v>59</v>
      </c>
      <c r="J22" s="266"/>
      <c r="K22" s="266"/>
      <c r="L22" s="266"/>
      <c r="M22" s="266"/>
      <c r="N22" s="267"/>
      <c r="O22" s="9"/>
      <c r="P22" s="9"/>
    </row>
    <row r="23" spans="1:19" ht="21.5" thickBot="1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9" ht="21.5" thickBot="1" x14ac:dyDescent="0.55000000000000004">
      <c r="A24" s="287"/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92"/>
    </row>
    <row r="25" spans="1:19" ht="37.5" customHeight="1" x14ac:dyDescent="0.8">
      <c r="A25" s="286" t="s">
        <v>74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71"/>
    </row>
    <row r="26" spans="1:19" ht="16.5" customHeight="1" thickBot="1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9" ht="21.75" customHeight="1" thickTop="1" thickBot="1" x14ac:dyDescent="0.55000000000000004">
      <c r="A27" s="350" t="s">
        <v>452</v>
      </c>
      <c r="B27" s="350"/>
      <c r="C27" s="9"/>
      <c r="D27" s="505" t="s">
        <v>61</v>
      </c>
      <c r="E27" s="504"/>
      <c r="F27" s="503"/>
      <c r="G27" s="503"/>
      <c r="H27" s="502"/>
      <c r="I27" s="501" t="s">
        <v>62</v>
      </c>
      <c r="J27" s="9"/>
      <c r="K27" s="300" t="s">
        <v>63</v>
      </c>
      <c r="L27" s="301"/>
      <c r="M27" s="9"/>
      <c r="N27" s="9"/>
      <c r="O27" s="9"/>
      <c r="P27" s="9"/>
    </row>
    <row r="28" spans="1:19" ht="47" customHeight="1" thickTop="1" thickBot="1" x14ac:dyDescent="0.4">
      <c r="A28" s="350"/>
      <c r="B28" s="350"/>
      <c r="C28" s="9"/>
      <c r="D28" s="569"/>
      <c r="E28" s="570"/>
      <c r="F28" s="570"/>
      <c r="G28" s="570"/>
      <c r="H28" s="570"/>
      <c r="I28" s="571">
        <v>0</v>
      </c>
      <c r="J28" s="9"/>
      <c r="K28" s="302" t="s">
        <v>453</v>
      </c>
      <c r="L28" s="302"/>
      <c r="M28" s="9"/>
      <c r="N28" s="9"/>
      <c r="O28" s="9"/>
      <c r="P28" s="9"/>
    </row>
    <row r="29" spans="1:19" ht="47" customHeight="1" thickTop="1" thickBot="1" x14ac:dyDescent="0.4">
      <c r="A29" s="350"/>
      <c r="B29" s="350"/>
      <c r="C29" s="9"/>
      <c r="D29" s="569"/>
      <c r="E29" s="570"/>
      <c r="F29" s="570"/>
      <c r="G29" s="570"/>
      <c r="H29" s="570"/>
      <c r="I29" s="572">
        <v>0</v>
      </c>
      <c r="J29" s="9"/>
      <c r="K29" s="337"/>
      <c r="L29" s="337"/>
      <c r="M29" s="9"/>
      <c r="N29" s="9"/>
      <c r="O29" s="9"/>
      <c r="P29" s="9"/>
    </row>
    <row r="30" spans="1:19" ht="19.5" customHeight="1" thickTop="1" x14ac:dyDescent="0.45">
      <c r="A30" s="350"/>
      <c r="B30" s="350"/>
      <c r="C30" s="9"/>
      <c r="D30" s="9"/>
      <c r="E30" s="9"/>
      <c r="F30" s="9"/>
      <c r="G30" s="497" t="s">
        <v>66</v>
      </c>
      <c r="H30" s="272"/>
      <c r="I30" s="573">
        <f>MIN(40,I28+I29)</f>
        <v>0</v>
      </c>
      <c r="J30" s="9"/>
      <c r="K30" s="337"/>
      <c r="L30" s="337"/>
      <c r="M30" s="9"/>
      <c r="N30" s="9"/>
      <c r="O30" s="9"/>
      <c r="P30" s="9"/>
    </row>
    <row r="31" spans="1:19" ht="25" customHeight="1" thickBot="1" x14ac:dyDescent="0.5">
      <c r="A31" s="350"/>
      <c r="B31" s="350"/>
      <c r="C31" s="9"/>
      <c r="D31" s="9"/>
      <c r="E31" s="9"/>
      <c r="F31" s="9"/>
      <c r="G31" s="359" t="s">
        <v>56</v>
      </c>
      <c r="H31" s="574"/>
      <c r="I31" s="575">
        <f>SUM(I30/40*15)</f>
        <v>0</v>
      </c>
      <c r="J31" s="9"/>
      <c r="K31" s="337"/>
      <c r="L31" s="337"/>
      <c r="M31" s="9"/>
      <c r="N31" s="9"/>
      <c r="O31" s="9"/>
      <c r="P31" s="9"/>
    </row>
    <row r="32" spans="1:19" ht="21.5" thickBot="1" x14ac:dyDescent="0.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21.5" thickBot="1" x14ac:dyDescent="0.55000000000000004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92"/>
    </row>
    <row r="34" spans="1:16" ht="37.5" customHeight="1" x14ac:dyDescent="0.8">
      <c r="A34" s="286" t="s">
        <v>350</v>
      </c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71"/>
    </row>
    <row r="35" spans="1:16" ht="21" x14ac:dyDescent="0.5">
      <c r="A35" s="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1" x14ac:dyDescent="0.5">
      <c r="A36" s="9"/>
      <c r="B36" s="326" t="s">
        <v>78</v>
      </c>
      <c r="C36" s="329"/>
      <c r="D36" s="330"/>
      <c r="E36" s="9"/>
      <c r="F36" s="9"/>
      <c r="G36" s="9"/>
      <c r="H36" s="326" t="s">
        <v>79</v>
      </c>
      <c r="I36" s="329"/>
      <c r="J36" s="330"/>
      <c r="K36" s="9"/>
      <c r="L36" s="9"/>
      <c r="M36" s="9"/>
      <c r="N36" s="9"/>
      <c r="O36" s="9"/>
      <c r="P36" s="9"/>
    </row>
    <row r="37" spans="1:16" ht="21" x14ac:dyDescent="0.5">
      <c r="A37" s="9"/>
      <c r="B37" s="9"/>
      <c r="C37" s="332" t="s">
        <v>80</v>
      </c>
      <c r="D37" s="333"/>
      <c r="E37" s="333"/>
      <c r="F37" s="334"/>
      <c r="G37" s="9"/>
      <c r="H37" s="9"/>
      <c r="I37" s="94" t="s">
        <v>81</v>
      </c>
      <c r="J37" s="94"/>
      <c r="K37" s="94"/>
      <c r="L37" s="95"/>
      <c r="M37" s="96"/>
      <c r="N37" s="9"/>
      <c r="O37" s="9"/>
      <c r="P37" s="9"/>
    </row>
    <row r="38" spans="1:16" ht="21" x14ac:dyDescent="0.5">
      <c r="A38" s="9"/>
      <c r="B38" s="9"/>
      <c r="C38" s="319" t="s">
        <v>82</v>
      </c>
      <c r="D38" s="320"/>
      <c r="E38" s="320"/>
      <c r="F38" s="320"/>
      <c r="G38" s="320"/>
      <c r="H38" s="9"/>
      <c r="I38" s="94" t="s">
        <v>83</v>
      </c>
      <c r="J38" s="94"/>
      <c r="K38" s="94"/>
      <c r="L38" s="94"/>
      <c r="M38" s="97"/>
      <c r="N38" s="9"/>
      <c r="O38" s="9"/>
      <c r="P38" s="9"/>
    </row>
    <row r="39" spans="1:16" ht="21" x14ac:dyDescent="0.5">
      <c r="A39" s="9"/>
      <c r="B39" s="326" t="s">
        <v>84</v>
      </c>
      <c r="C39" s="327"/>
      <c r="D39" s="328"/>
      <c r="E39" s="9"/>
      <c r="F39" s="9"/>
      <c r="G39" s="9"/>
      <c r="H39" s="9"/>
      <c r="I39" s="94" t="s">
        <v>85</v>
      </c>
      <c r="J39" s="98"/>
      <c r="K39" s="98"/>
      <c r="L39" s="98"/>
      <c r="M39" s="97"/>
      <c r="N39" s="9"/>
      <c r="O39" s="9"/>
      <c r="P39" s="9"/>
    </row>
    <row r="40" spans="1:16" ht="21" x14ac:dyDescent="0.5">
      <c r="A40" s="9"/>
      <c r="B40" s="9"/>
      <c r="C40" s="335" t="s">
        <v>86</v>
      </c>
      <c r="D40" s="336"/>
      <c r="E40" s="336"/>
      <c r="F40" s="336"/>
      <c r="G40" s="96"/>
      <c r="H40" s="9"/>
      <c r="I40" s="94" t="s">
        <v>87</v>
      </c>
      <c r="J40" s="98"/>
      <c r="K40" s="98"/>
      <c r="L40" s="98"/>
      <c r="M40" s="97"/>
      <c r="N40" s="9"/>
      <c r="O40" s="9"/>
      <c r="P40" s="9"/>
    </row>
    <row r="41" spans="1:16" ht="21" x14ac:dyDescent="0.5">
      <c r="A41" s="9"/>
      <c r="B41" s="9"/>
      <c r="C41" s="94" t="s">
        <v>88</v>
      </c>
      <c r="D41" s="98"/>
      <c r="E41" s="99"/>
      <c r="F41" s="99"/>
      <c r="G41" s="97"/>
      <c r="H41" s="9"/>
      <c r="I41" s="94" t="s">
        <v>89</v>
      </c>
      <c r="J41" s="98"/>
      <c r="K41" s="98"/>
      <c r="L41" s="98"/>
      <c r="M41" s="97"/>
      <c r="N41" s="9"/>
      <c r="O41" s="9"/>
      <c r="P41" s="9"/>
    </row>
    <row r="42" spans="1:16" ht="21" x14ac:dyDescent="0.5">
      <c r="A42" s="9"/>
      <c r="B42" s="9"/>
      <c r="C42" s="94" t="s">
        <v>90</v>
      </c>
      <c r="D42" s="98"/>
      <c r="E42" s="98"/>
      <c r="F42" s="98"/>
      <c r="G42" s="100"/>
      <c r="H42" s="9"/>
      <c r="I42" s="101" t="s">
        <v>91</v>
      </c>
      <c r="J42" s="102"/>
      <c r="K42" s="102"/>
      <c r="L42" s="102"/>
      <c r="M42" s="97"/>
      <c r="N42" s="9"/>
      <c r="O42" s="9"/>
      <c r="P42" s="9"/>
    </row>
    <row r="43" spans="1:16" ht="21" x14ac:dyDescent="0.5">
      <c r="A43" s="9"/>
      <c r="B43" s="9"/>
      <c r="C43" s="103" t="s">
        <v>92</v>
      </c>
      <c r="D43" s="104"/>
      <c r="E43" s="104"/>
      <c r="F43" s="104"/>
      <c r="G43" s="105"/>
      <c r="H43" s="9"/>
      <c r="I43" s="125" t="s">
        <v>334</v>
      </c>
      <c r="J43" s="106"/>
      <c r="K43" s="106"/>
      <c r="L43" s="107"/>
      <c r="M43" s="106"/>
      <c r="N43" s="9"/>
      <c r="O43" s="9"/>
      <c r="P43" s="9"/>
    </row>
    <row r="44" spans="1:16" ht="21" x14ac:dyDescent="0.5">
      <c r="A44" s="9"/>
      <c r="B44" s="9"/>
      <c r="C44" s="94" t="s">
        <v>93</v>
      </c>
      <c r="D44" s="98"/>
      <c r="E44" s="98"/>
      <c r="F44" s="99"/>
      <c r="G44" s="97"/>
      <c r="H44" s="331" t="s">
        <v>94</v>
      </c>
      <c r="I44" s="327"/>
      <c r="J44" s="328"/>
      <c r="K44" s="9"/>
      <c r="L44" s="9"/>
      <c r="M44" s="9"/>
      <c r="N44" s="9"/>
      <c r="O44" s="9"/>
      <c r="P44" s="9"/>
    </row>
    <row r="45" spans="1:16" ht="21" x14ac:dyDescent="0.5">
      <c r="A45" s="9"/>
      <c r="B45" s="9"/>
      <c r="C45" s="94" t="s">
        <v>95</v>
      </c>
      <c r="D45" s="98"/>
      <c r="E45" s="98"/>
      <c r="F45" s="98"/>
      <c r="G45" s="97"/>
      <c r="H45" s="9"/>
      <c r="I45" s="94" t="s">
        <v>96</v>
      </c>
      <c r="J45" s="94"/>
      <c r="K45" s="94"/>
      <c r="L45" s="9"/>
      <c r="M45" s="9"/>
      <c r="N45" s="9"/>
      <c r="O45" s="9"/>
      <c r="P45" s="9"/>
    </row>
    <row r="46" spans="1:16" ht="23.25" customHeight="1" x14ac:dyDescent="0.5">
      <c r="A46" s="324" t="s">
        <v>434</v>
      </c>
      <c r="B46" s="325"/>
      <c r="C46" s="94" t="s">
        <v>97</v>
      </c>
      <c r="D46" s="98"/>
      <c r="E46" s="98"/>
      <c r="F46" s="98"/>
      <c r="G46" s="97"/>
      <c r="H46" s="9"/>
      <c r="I46" s="94" t="s">
        <v>98</v>
      </c>
      <c r="J46" s="94"/>
      <c r="K46" s="94"/>
      <c r="L46" s="9"/>
      <c r="M46" s="300" t="s">
        <v>63</v>
      </c>
      <c r="N46" s="301"/>
      <c r="O46" s="9"/>
      <c r="P46" s="9"/>
    </row>
    <row r="47" spans="1:16" ht="21" customHeight="1" x14ac:dyDescent="0.5">
      <c r="A47" s="324"/>
      <c r="B47" s="325"/>
      <c r="C47" s="94" t="s">
        <v>99</v>
      </c>
      <c r="D47" s="98"/>
      <c r="E47" s="98"/>
      <c r="F47" s="99"/>
      <c r="G47" s="97"/>
      <c r="H47" s="9"/>
      <c r="I47" s="94" t="s">
        <v>100</v>
      </c>
      <c r="J47" s="94"/>
      <c r="K47" s="94"/>
      <c r="L47" s="9"/>
      <c r="M47" s="302" t="s">
        <v>439</v>
      </c>
      <c r="N47" s="302"/>
      <c r="O47" s="9"/>
      <c r="P47" s="9"/>
    </row>
    <row r="48" spans="1:16" ht="21" customHeight="1" x14ac:dyDescent="0.5">
      <c r="A48" s="324"/>
      <c r="B48" s="325"/>
      <c r="C48" s="94" t="s">
        <v>101</v>
      </c>
      <c r="D48" s="98"/>
      <c r="E48" s="99"/>
      <c r="F48" s="99"/>
      <c r="G48" s="97"/>
      <c r="H48" s="9"/>
      <c r="I48" s="94" t="s">
        <v>102</v>
      </c>
      <c r="J48" s="94"/>
      <c r="K48" s="94"/>
      <c r="L48" s="9"/>
      <c r="M48" s="337"/>
      <c r="N48" s="337"/>
      <c r="O48" s="9"/>
      <c r="P48" s="9"/>
    </row>
    <row r="49" spans="1:16" ht="21" customHeight="1" x14ac:dyDescent="0.5">
      <c r="A49" s="324"/>
      <c r="B49" s="325"/>
      <c r="C49" s="94" t="s">
        <v>103</v>
      </c>
      <c r="D49" s="98"/>
      <c r="E49" s="98"/>
      <c r="F49" s="98"/>
      <c r="G49" s="97"/>
      <c r="H49" s="9"/>
      <c r="I49" s="94" t="s">
        <v>104</v>
      </c>
      <c r="J49" s="94"/>
      <c r="K49" s="94"/>
      <c r="L49" s="9"/>
      <c r="M49" s="337"/>
      <c r="N49" s="337"/>
      <c r="O49" s="9"/>
      <c r="P49" s="9"/>
    </row>
    <row r="50" spans="1:16" ht="21" customHeight="1" x14ac:dyDescent="0.5">
      <c r="A50" s="324"/>
      <c r="B50" s="325"/>
      <c r="C50" s="94" t="s">
        <v>105</v>
      </c>
      <c r="D50" s="98"/>
      <c r="E50" s="98"/>
      <c r="F50" s="98"/>
      <c r="G50" s="97"/>
      <c r="H50" s="9"/>
      <c r="I50" s="322" t="s">
        <v>320</v>
      </c>
      <c r="J50" s="321"/>
      <c r="K50" s="323"/>
      <c r="L50" s="9"/>
      <c r="M50" s="9"/>
      <c r="N50" s="9"/>
      <c r="O50" s="9"/>
      <c r="P50" s="9"/>
    </row>
    <row r="51" spans="1:16" ht="21" customHeight="1" x14ac:dyDescent="0.5">
      <c r="A51" s="9"/>
      <c r="B51" s="9"/>
      <c r="C51" s="94" t="s">
        <v>106</v>
      </c>
      <c r="D51" s="98"/>
      <c r="E51" s="98"/>
      <c r="F51" s="98"/>
      <c r="G51" s="97"/>
      <c r="H51" s="9"/>
      <c r="I51" s="322" t="s">
        <v>335</v>
      </c>
      <c r="J51" s="321"/>
      <c r="K51" s="323"/>
      <c r="L51" s="9"/>
      <c r="M51" s="9"/>
      <c r="N51" s="9"/>
      <c r="O51" s="9"/>
      <c r="P51" s="9"/>
    </row>
    <row r="52" spans="1:16" ht="21" customHeight="1" x14ac:dyDescent="0.5">
      <c r="A52" s="9"/>
      <c r="B52" s="9"/>
      <c r="C52" s="94" t="s">
        <v>107</v>
      </c>
      <c r="D52" s="98"/>
      <c r="E52" s="98"/>
      <c r="F52" s="98"/>
      <c r="G52" s="97"/>
      <c r="H52" s="9"/>
      <c r="I52" s="322" t="s">
        <v>321</v>
      </c>
      <c r="J52" s="321"/>
      <c r="K52" s="323"/>
      <c r="L52" s="9"/>
      <c r="M52" s="9"/>
      <c r="N52" s="9"/>
      <c r="O52" s="9"/>
      <c r="P52" s="9"/>
    </row>
    <row r="53" spans="1:16" ht="27" customHeight="1" x14ac:dyDescent="0.5">
      <c r="A53" s="9"/>
      <c r="B53" s="9"/>
      <c r="C53" s="94" t="s">
        <v>108</v>
      </c>
      <c r="D53" s="98"/>
      <c r="E53" s="98"/>
      <c r="F53" s="98"/>
      <c r="G53" s="97"/>
      <c r="H53" s="9"/>
      <c r="I53" s="321" t="s">
        <v>322</v>
      </c>
      <c r="J53" s="321"/>
      <c r="K53" s="321"/>
      <c r="L53" s="9"/>
      <c r="M53" s="9"/>
      <c r="N53" s="9"/>
      <c r="O53" s="9"/>
      <c r="P53" s="9"/>
    </row>
    <row r="54" spans="1:16" ht="21.5" thickBot="1" x14ac:dyDescent="0.55000000000000004">
      <c r="A54" s="9"/>
      <c r="B54" s="9"/>
      <c r="C54" s="315" t="s">
        <v>109</v>
      </c>
      <c r="D54" s="316"/>
      <c r="E54" s="316"/>
      <c r="F54" s="316"/>
      <c r="G54" s="97"/>
      <c r="H54" s="9"/>
      <c r="I54" s="9"/>
      <c r="J54" s="9"/>
      <c r="K54" s="9"/>
      <c r="L54" s="9"/>
      <c r="M54" s="9"/>
      <c r="N54" s="9"/>
      <c r="O54" s="9"/>
      <c r="P54" s="9"/>
    </row>
    <row r="55" spans="1:16" ht="22" thickTop="1" thickBot="1" x14ac:dyDescent="0.55000000000000004">
      <c r="A55" s="9"/>
      <c r="B55" s="9"/>
      <c r="C55" s="9"/>
      <c r="D55" s="9"/>
      <c r="E55" s="9"/>
      <c r="F55" s="9"/>
      <c r="G55" s="9"/>
      <c r="H55" s="9"/>
      <c r="I55" s="317" t="s">
        <v>110</v>
      </c>
      <c r="J55" s="318"/>
      <c r="K55" s="498">
        <v>1533</v>
      </c>
      <c r="L55" s="9"/>
      <c r="M55" s="9"/>
      <c r="N55" s="9"/>
      <c r="O55" s="9"/>
      <c r="P55" s="9"/>
    </row>
    <row r="56" spans="1:16" ht="21.5" thickTop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</sheetData>
  <sheetProtection algorithmName="SHA-512" hashValue="wVjU8t953oioWPcmlTFbfWwYGcGLqYxomJtPENEp1YerBz83vXZfHHJnhLlGpjFXbbAVhFcg1yE+nwdepFShqw==" saltValue="OkOgCUT0RJJM/RZ0vF1zIA==" spinCount="100000" sheet="1" selectLockedCells="1"/>
  <dataConsolidate/>
  <mergeCells count="66">
    <mergeCell ref="C54:F54"/>
    <mergeCell ref="I55:J55"/>
    <mergeCell ref="M46:N46"/>
    <mergeCell ref="M47:N49"/>
    <mergeCell ref="I50:K50"/>
    <mergeCell ref="I51:K51"/>
    <mergeCell ref="I52:K52"/>
    <mergeCell ref="I53:K53"/>
    <mergeCell ref="C37:F37"/>
    <mergeCell ref="C38:G38"/>
    <mergeCell ref="B39:D39"/>
    <mergeCell ref="C40:F40"/>
    <mergeCell ref="H44:J44"/>
    <mergeCell ref="A46:B50"/>
    <mergeCell ref="G30:H30"/>
    <mergeCell ref="G31:H31"/>
    <mergeCell ref="A33:O33"/>
    <mergeCell ref="A34:O34"/>
    <mergeCell ref="B36:D36"/>
    <mergeCell ref="H36:J36"/>
    <mergeCell ref="I21:N21"/>
    <mergeCell ref="I22:N22"/>
    <mergeCell ref="A24:O24"/>
    <mergeCell ref="A25:O25"/>
    <mergeCell ref="A27:B31"/>
    <mergeCell ref="D27:H27"/>
    <mergeCell ref="K27:L27"/>
    <mergeCell ref="D28:H28"/>
    <mergeCell ref="K28:L31"/>
    <mergeCell ref="D29:H29"/>
    <mergeCell ref="D17:F17"/>
    <mergeCell ref="D18:F18"/>
    <mergeCell ref="D19:F19"/>
    <mergeCell ref="I19:N19"/>
    <mergeCell ref="D20:F20"/>
    <mergeCell ref="I20:N20"/>
    <mergeCell ref="E14:F14"/>
    <mergeCell ref="K14:L14"/>
    <mergeCell ref="E15:F15"/>
    <mergeCell ref="K15:L15"/>
    <mergeCell ref="E16:F16"/>
    <mergeCell ref="K16:L16"/>
    <mergeCell ref="E11:F11"/>
    <mergeCell ref="K11:L11"/>
    <mergeCell ref="N11:N13"/>
    <mergeCell ref="E12:F12"/>
    <mergeCell ref="K12:L12"/>
    <mergeCell ref="E13:F13"/>
    <mergeCell ref="K13:L13"/>
    <mergeCell ref="A6:C6"/>
    <mergeCell ref="A8:O8"/>
    <mergeCell ref="D9:H9"/>
    <mergeCell ref="J9:M9"/>
    <mergeCell ref="A10:B10"/>
    <mergeCell ref="C10:C16"/>
    <mergeCell ref="E10:F10"/>
    <mergeCell ref="K10:L10"/>
    <mergeCell ref="A11:A15"/>
    <mergeCell ref="B11:B15"/>
    <mergeCell ref="A1:O1"/>
    <mergeCell ref="A3:A5"/>
    <mergeCell ref="B3:C3"/>
    <mergeCell ref="B4:C4"/>
    <mergeCell ref="G4:J4"/>
    <mergeCell ref="B5:C5"/>
    <mergeCell ref="G5:J5"/>
  </mergeCells>
  <hyperlinks>
    <hyperlink ref="O9" r:id="rId1" display="Link to Pracice Insights Quality Help Menu" xr:uid="{390D1A39-E6C4-4DA4-9EAB-5EE244B98CA5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FA823-3742-487C-93B7-28919069421B}">
  <sheetPr>
    <tabColor rgb="FF00B050"/>
  </sheetPr>
  <dimension ref="A1:S53"/>
  <sheetViews>
    <sheetView zoomScale="55" zoomScaleNormal="55" workbookViewId="0">
      <selection activeCell="C11" sqref="C11:C12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16.26953125" customWidth="1"/>
    <col min="5" max="5" width="18.453125" customWidth="1"/>
    <col min="6" max="6" width="29.7265625" customWidth="1"/>
    <col min="7" max="7" width="19.81640625" customWidth="1"/>
    <col min="8" max="8" width="19.1796875" customWidth="1"/>
    <col min="9" max="9" width="21.1796875" customWidth="1"/>
    <col min="10" max="10" width="15.1796875" customWidth="1"/>
    <col min="11" max="11" width="20.81640625" customWidth="1"/>
    <col min="12" max="12" width="21.81640625" customWidth="1"/>
    <col min="13" max="13" width="26.1796875" customWidth="1"/>
    <col min="14" max="14" width="36.54296875" customWidth="1"/>
    <col min="15" max="15" width="26" customWidth="1"/>
  </cols>
  <sheetData>
    <row r="1" spans="1:16" ht="46" x14ac:dyDescent="1">
      <c r="A1" s="411" t="s">
        <v>368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72"/>
    </row>
    <row r="2" spans="1:16" ht="27" customHeight="1" thickBot="1" x14ac:dyDescent="1.05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72"/>
    </row>
    <row r="3" spans="1:16" ht="27.5" customHeight="1" thickTop="1" thickBot="1" x14ac:dyDescent="1.05">
      <c r="A3" s="251" t="s">
        <v>361</v>
      </c>
      <c r="B3" s="292" t="s">
        <v>111</v>
      </c>
      <c r="C3" s="410"/>
      <c r="D3" s="154" t="str">
        <f>IFERROR(O13,"0.0")</f>
        <v>0.0</v>
      </c>
      <c r="E3" s="72"/>
      <c r="F3" s="130"/>
      <c r="G3" s="224" t="s">
        <v>9</v>
      </c>
      <c r="H3" s="225"/>
      <c r="I3" s="225"/>
      <c r="J3" s="225"/>
      <c r="K3" s="72"/>
      <c r="L3" s="72"/>
      <c r="M3" s="72"/>
      <c r="N3" s="72"/>
      <c r="O3" s="72"/>
      <c r="P3" s="72"/>
    </row>
    <row r="4" spans="1:16" ht="28" customHeight="1" thickBot="1" x14ac:dyDescent="1.05">
      <c r="A4" s="251"/>
      <c r="B4" s="247" t="s">
        <v>112</v>
      </c>
      <c r="C4" s="383"/>
      <c r="D4" s="147">
        <f>G30</f>
        <v>0</v>
      </c>
      <c r="E4" s="72"/>
      <c r="F4" s="131"/>
      <c r="G4" s="224" t="s">
        <v>4</v>
      </c>
      <c r="H4" s="225"/>
      <c r="I4" s="225"/>
      <c r="J4" s="225"/>
      <c r="K4" s="72"/>
      <c r="L4" s="72"/>
      <c r="M4" s="72"/>
      <c r="N4" s="72"/>
      <c r="O4" s="72"/>
      <c r="P4" s="72"/>
    </row>
    <row r="5" spans="1:16" ht="26.5" customHeight="1" thickBot="1" x14ac:dyDescent="1.05">
      <c r="A5" s="251"/>
      <c r="B5" s="247" t="s">
        <v>113</v>
      </c>
      <c r="C5" s="383"/>
      <c r="D5" s="147">
        <f>I46</f>
        <v>0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6" ht="26" customHeight="1" thickBot="1" x14ac:dyDescent="1.05">
      <c r="A6" s="402"/>
      <c r="B6" s="247" t="s">
        <v>114</v>
      </c>
      <c r="C6" s="383"/>
      <c r="D6" s="148">
        <f>K52</f>
        <v>0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ht="26.5" thickBot="1" x14ac:dyDescent="0.6">
      <c r="A7" s="249" t="s">
        <v>70</v>
      </c>
      <c r="B7" s="250"/>
      <c r="C7" s="384"/>
      <c r="D7" s="149">
        <f>SUM(D3:D6)</f>
        <v>0</v>
      </c>
      <c r="E7" s="155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8" spans="1:16" ht="31.5" customHeight="1" thickBot="1" x14ac:dyDescent="1.05">
      <c r="A8" s="72"/>
      <c r="B8" s="72"/>
      <c r="C8" s="72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36.5" thickBot="1" x14ac:dyDescent="0.85">
      <c r="A9" s="276" t="s">
        <v>71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78"/>
    </row>
    <row r="10" spans="1:16" ht="52.5" customHeight="1" thickBot="1" x14ac:dyDescent="0.85">
      <c r="A10" s="87"/>
      <c r="B10" s="71"/>
      <c r="C10" s="86" t="s">
        <v>14</v>
      </c>
      <c r="D10" s="86" t="s">
        <v>14</v>
      </c>
      <c r="E10" s="86" t="s">
        <v>14</v>
      </c>
      <c r="F10" s="229" t="s">
        <v>14</v>
      </c>
      <c r="G10" s="230"/>
      <c r="H10" s="230"/>
      <c r="I10" s="231"/>
      <c r="J10" s="86" t="s">
        <v>14</v>
      </c>
      <c r="K10" s="86" t="s">
        <v>14</v>
      </c>
      <c r="L10" s="86" t="s">
        <v>14</v>
      </c>
      <c r="M10" s="181" t="s">
        <v>15</v>
      </c>
      <c r="N10" s="289" t="s">
        <v>397</v>
      </c>
      <c r="O10" s="289"/>
      <c r="P10" s="71"/>
    </row>
    <row r="11" spans="1:16" ht="18" customHeight="1" thickBot="1" x14ac:dyDescent="0.75">
      <c r="A11" s="38"/>
      <c r="B11" s="1"/>
      <c r="C11" s="284" t="s">
        <v>16</v>
      </c>
      <c r="D11" s="284" t="s">
        <v>17</v>
      </c>
      <c r="E11" s="284" t="s">
        <v>18</v>
      </c>
      <c r="F11" s="226" t="s">
        <v>395</v>
      </c>
      <c r="G11" s="227"/>
      <c r="H11" s="227"/>
      <c r="I11" s="228"/>
      <c r="J11" s="236" t="s">
        <v>19</v>
      </c>
      <c r="K11" s="236" t="s">
        <v>20</v>
      </c>
      <c r="L11" s="236" t="s">
        <v>407</v>
      </c>
      <c r="M11" s="236" t="s">
        <v>390</v>
      </c>
      <c r="N11" s="363"/>
      <c r="O11" s="363"/>
      <c r="P11" s="1"/>
    </row>
    <row r="12" spans="1:16" ht="87" customHeight="1" thickTop="1" thickBot="1" x14ac:dyDescent="0.65">
      <c r="A12" s="128" t="s">
        <v>33</v>
      </c>
      <c r="B12" s="9"/>
      <c r="C12" s="285"/>
      <c r="D12" s="285"/>
      <c r="E12" s="275"/>
      <c r="F12" s="161" t="s">
        <v>391</v>
      </c>
      <c r="G12" s="162" t="s">
        <v>392</v>
      </c>
      <c r="H12" s="160" t="s">
        <v>393</v>
      </c>
      <c r="I12" s="160" t="s">
        <v>394</v>
      </c>
      <c r="J12" s="237"/>
      <c r="K12" s="275"/>
      <c r="L12" s="275"/>
      <c r="M12" s="275"/>
      <c r="N12" s="25" t="s">
        <v>21</v>
      </c>
      <c r="O12" s="26" t="s">
        <v>22</v>
      </c>
      <c r="P12" s="182"/>
    </row>
    <row r="13" spans="1:16" ht="34" customHeight="1" thickBot="1" x14ac:dyDescent="0.65">
      <c r="A13" s="235" t="s">
        <v>363</v>
      </c>
      <c r="B13" s="32" t="s">
        <v>23</v>
      </c>
      <c r="C13" s="39">
        <v>0</v>
      </c>
      <c r="D13" s="42"/>
      <c r="E13" s="163">
        <v>0</v>
      </c>
      <c r="F13" s="167">
        <v>0</v>
      </c>
      <c r="G13" s="168">
        <v>0</v>
      </c>
      <c r="H13" s="173"/>
      <c r="I13" s="173"/>
      <c r="J13" s="28"/>
      <c r="K13" s="28"/>
      <c r="L13" s="28"/>
      <c r="M13" s="29"/>
      <c r="N13" s="278" t="str">
        <f>IFERROR( C17+D17+E17+F17+G17+H17+M17+L17+J17+K17+I17, "STOP")</f>
        <v>STOP</v>
      </c>
      <c r="O13" s="281" t="e">
        <f>IF((N13*25%)&gt;=25,25,N13*25%)</f>
        <v>#VALUE!</v>
      </c>
      <c r="P13" s="182"/>
    </row>
    <row r="14" spans="1:16" ht="34.5" customHeight="1" thickBot="1" x14ac:dyDescent="0.65">
      <c r="A14" s="235"/>
      <c r="B14" s="32" t="s">
        <v>24</v>
      </c>
      <c r="C14" s="14">
        <v>1</v>
      </c>
      <c r="D14" s="43"/>
      <c r="E14" s="163">
        <v>1</v>
      </c>
      <c r="F14" s="167">
        <v>1</v>
      </c>
      <c r="G14" s="168">
        <v>1</v>
      </c>
      <c r="H14" s="174"/>
      <c r="I14" s="180"/>
      <c r="J14" s="30"/>
      <c r="K14" s="30"/>
      <c r="L14" s="30"/>
      <c r="M14" s="31"/>
      <c r="N14" s="279"/>
      <c r="O14" s="282"/>
      <c r="P14" s="182"/>
    </row>
    <row r="15" spans="1:16" ht="71" thickBot="1" x14ac:dyDescent="0.65">
      <c r="A15" s="127" t="s">
        <v>342</v>
      </c>
      <c r="B15" s="32" t="s">
        <v>25</v>
      </c>
      <c r="C15" s="208">
        <f>(C13/C14)*100</f>
        <v>0</v>
      </c>
      <c r="D15" s="15" t="s">
        <v>27</v>
      </c>
      <c r="E15" s="207">
        <f>(E13/E14)*100</f>
        <v>0</v>
      </c>
      <c r="F15" s="209">
        <f t="shared" ref="F15:G15" si="0">(F13/F14)*100</f>
        <v>0</v>
      </c>
      <c r="G15" s="210">
        <f t="shared" si="0"/>
        <v>0</v>
      </c>
      <c r="H15" s="175" t="s">
        <v>27</v>
      </c>
      <c r="I15" s="175" t="s">
        <v>27</v>
      </c>
      <c r="J15" s="166" t="s">
        <v>27</v>
      </c>
      <c r="K15" s="15" t="s">
        <v>27</v>
      </c>
      <c r="L15" s="15" t="s">
        <v>27</v>
      </c>
      <c r="M15" s="15" t="s">
        <v>27</v>
      </c>
      <c r="N15" s="279"/>
      <c r="O15" s="282"/>
      <c r="P15" s="182"/>
    </row>
    <row r="16" spans="1:16" ht="70.5" x14ac:dyDescent="0.6">
      <c r="A16" s="127" t="s">
        <v>340</v>
      </c>
      <c r="B16" s="32" t="s">
        <v>28</v>
      </c>
      <c r="C16" s="3">
        <v>0.25</v>
      </c>
      <c r="D16" s="11">
        <v>0.25</v>
      </c>
      <c r="E16" s="164">
        <v>0.1</v>
      </c>
      <c r="F16" s="169">
        <v>0.15</v>
      </c>
      <c r="G16" s="170">
        <v>0.15</v>
      </c>
      <c r="H16" s="176">
        <v>0.3</v>
      </c>
      <c r="I16" s="176">
        <v>0.3</v>
      </c>
      <c r="J16" s="178">
        <v>0</v>
      </c>
      <c r="K16" s="4">
        <v>0</v>
      </c>
      <c r="L16" s="4">
        <v>0.1</v>
      </c>
      <c r="M16" s="7" t="s">
        <v>29</v>
      </c>
      <c r="N16" s="279"/>
      <c r="O16" s="282"/>
      <c r="P16" s="182"/>
    </row>
    <row r="17" spans="1:19" ht="44" customHeight="1" thickBot="1" x14ac:dyDescent="0.65">
      <c r="A17" s="129" t="s">
        <v>359</v>
      </c>
      <c r="B17" s="32" t="s">
        <v>30</v>
      </c>
      <c r="C17" s="123">
        <f>C15*C16</f>
        <v>0</v>
      </c>
      <c r="D17" s="124">
        <f>IF(D15="Yes", 25) + IF(D15="No", 0)</f>
        <v>0</v>
      </c>
      <c r="E17" s="165">
        <f t="shared" ref="E17:G17" si="1">E15*E16</f>
        <v>0</v>
      </c>
      <c r="F17" s="171">
        <f t="shared" si="1"/>
        <v>0</v>
      </c>
      <c r="G17" s="172">
        <f t="shared" si="1"/>
        <v>0</v>
      </c>
      <c r="H17" s="177">
        <f>IF(H15="Yes", 30) + IF(H15="No", 0)</f>
        <v>0</v>
      </c>
      <c r="I17" s="177">
        <f>IF(I15="Yes", 30) + IF(I15="No", 0)</f>
        <v>0</v>
      </c>
      <c r="J17" s="179" t="str">
        <f>IF(J15="Yes",Calc_Validation_DropDown!A2,Calc_Validation_DropDown!A3)</f>
        <v>STOP</v>
      </c>
      <c r="K17" s="23" t="str">
        <f>IF(K15="Yes",Calc_Validation_DropDown!A2,Calc_Validation_DropDown!A3)</f>
        <v>STOP</v>
      </c>
      <c r="L17" s="23" t="str">
        <f>IF(L15="Yes",10,Calc_Validation_DropDown!A3)</f>
        <v>STOP</v>
      </c>
      <c r="M17" s="24">
        <f>IF(M15="Yes", 5) + IF(M15="No", 0)</f>
        <v>0</v>
      </c>
      <c r="N17" s="280"/>
      <c r="O17" s="283"/>
      <c r="P17" s="182"/>
    </row>
    <row r="18" spans="1:19" ht="21.5" thickTop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9" ht="21" x14ac:dyDescent="0.5">
      <c r="A19" s="401"/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73"/>
    </row>
    <row r="20" spans="1:19" ht="37.5" customHeight="1" x14ac:dyDescent="0.7">
      <c r="A20" s="413" t="s">
        <v>369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1"/>
    </row>
    <row r="21" spans="1:19" ht="73" customHeight="1" thickBot="1" x14ac:dyDescent="0.65">
      <c r="A21" s="2"/>
      <c r="B21" s="6"/>
      <c r="C21" s="6"/>
      <c r="D21" s="238" t="s">
        <v>117</v>
      </c>
      <c r="E21" s="238"/>
      <c r="F21" s="238"/>
      <c r="G21" s="238"/>
      <c r="H21" s="238"/>
      <c r="I21" s="6"/>
      <c r="J21" s="232" t="s">
        <v>118</v>
      </c>
      <c r="K21" s="232"/>
      <c r="L21" s="232"/>
      <c r="M21" s="232"/>
      <c r="N21" s="5"/>
      <c r="O21" s="121"/>
      <c r="P21" s="9"/>
    </row>
    <row r="22" spans="1:19" ht="21.75" customHeight="1" thickBot="1" x14ac:dyDescent="0.55000000000000004">
      <c r="A22" s="376" t="s">
        <v>33</v>
      </c>
      <c r="B22" s="376"/>
      <c r="C22" s="246"/>
      <c r="D22" s="9"/>
      <c r="E22" s="240" t="s">
        <v>34</v>
      </c>
      <c r="F22" s="241"/>
      <c r="G22" s="17" t="s">
        <v>35</v>
      </c>
      <c r="H22" s="18" t="s">
        <v>36</v>
      </c>
      <c r="I22" s="12"/>
      <c r="J22" s="9"/>
      <c r="K22" s="347" t="s">
        <v>34</v>
      </c>
      <c r="L22" s="348"/>
      <c r="M22" s="37" t="s">
        <v>35</v>
      </c>
      <c r="N22" s="46" t="s">
        <v>63</v>
      </c>
      <c r="O22" s="9"/>
      <c r="P22" s="9"/>
    </row>
    <row r="23" spans="1:19" ht="29.25" customHeight="1" thickTop="1" thickBot="1" x14ac:dyDescent="0.5">
      <c r="A23" s="421" t="s">
        <v>365</v>
      </c>
      <c r="B23" s="424" t="s">
        <v>119</v>
      </c>
      <c r="C23" s="246"/>
      <c r="D23" s="22" t="s">
        <v>39</v>
      </c>
      <c r="E23" s="259"/>
      <c r="F23" s="260"/>
      <c r="G23" s="61">
        <v>0</v>
      </c>
      <c r="H23" s="76"/>
      <c r="I23" s="12"/>
      <c r="J23" s="22" t="s">
        <v>47</v>
      </c>
      <c r="K23" s="259"/>
      <c r="L23" s="260"/>
      <c r="M23" s="61"/>
      <c r="N23" s="403" t="s">
        <v>128</v>
      </c>
      <c r="O23" s="9"/>
      <c r="P23" s="9"/>
    </row>
    <row r="24" spans="1:19" ht="32.25" customHeight="1" thickBot="1" x14ac:dyDescent="0.5">
      <c r="A24" s="422"/>
      <c r="B24" s="314"/>
      <c r="C24" s="246"/>
      <c r="D24" s="20" t="s">
        <v>41</v>
      </c>
      <c r="E24" s="259"/>
      <c r="F24" s="260"/>
      <c r="G24" s="61">
        <v>0</v>
      </c>
      <c r="H24" s="76"/>
      <c r="I24" s="12"/>
      <c r="J24" s="20" t="s">
        <v>49</v>
      </c>
      <c r="K24" s="259"/>
      <c r="L24" s="260"/>
      <c r="M24" s="61"/>
      <c r="N24" s="403"/>
      <c r="O24" s="9"/>
      <c r="P24" s="9"/>
    </row>
    <row r="25" spans="1:19" ht="32.25" customHeight="1" thickBot="1" x14ac:dyDescent="0.5">
      <c r="A25" s="422"/>
      <c r="B25" s="314"/>
      <c r="C25" s="246"/>
      <c r="D25" s="21" t="s">
        <v>43</v>
      </c>
      <c r="E25" s="259"/>
      <c r="F25" s="260"/>
      <c r="G25" s="61">
        <v>0</v>
      </c>
      <c r="H25" s="76"/>
      <c r="I25" s="12"/>
      <c r="J25" s="20" t="s">
        <v>40</v>
      </c>
      <c r="K25" s="259"/>
      <c r="L25" s="260"/>
      <c r="M25" s="61"/>
      <c r="N25" s="403"/>
      <c r="O25" s="9"/>
      <c r="P25" s="9"/>
    </row>
    <row r="26" spans="1:19" ht="30.75" customHeight="1" thickBot="1" x14ac:dyDescent="0.5">
      <c r="A26" s="422"/>
      <c r="B26" s="314"/>
      <c r="C26" s="246"/>
      <c r="D26" s="21" t="s">
        <v>45</v>
      </c>
      <c r="E26" s="405"/>
      <c r="F26" s="406"/>
      <c r="G26" s="61">
        <v>0</v>
      </c>
      <c r="H26" s="76"/>
      <c r="I26" s="12"/>
      <c r="J26" s="20" t="s">
        <v>42</v>
      </c>
      <c r="K26" s="259"/>
      <c r="L26" s="260"/>
      <c r="M26" s="61"/>
      <c r="N26" s="403"/>
      <c r="O26" s="9"/>
      <c r="P26" s="9"/>
    </row>
    <row r="27" spans="1:19" ht="28.5" customHeight="1" thickTop="1" thickBot="1" x14ac:dyDescent="0.55000000000000004">
      <c r="A27" s="422"/>
      <c r="B27" s="314"/>
      <c r="C27" s="246"/>
      <c r="D27" s="407" t="s">
        <v>73</v>
      </c>
      <c r="E27" s="408"/>
      <c r="F27" s="409"/>
      <c r="G27" s="34">
        <v>0</v>
      </c>
      <c r="H27" s="9"/>
      <c r="I27" s="9"/>
      <c r="J27" s="20" t="s">
        <v>127</v>
      </c>
      <c r="K27" s="259"/>
      <c r="L27" s="260"/>
      <c r="M27" s="61"/>
      <c r="N27" s="403"/>
      <c r="O27" s="9"/>
      <c r="P27" s="9"/>
    </row>
    <row r="28" spans="1:19" ht="39" customHeight="1" thickBot="1" x14ac:dyDescent="0.55000000000000004">
      <c r="A28" s="422"/>
      <c r="B28" s="314"/>
      <c r="C28" s="246"/>
      <c r="D28" s="414" t="s">
        <v>52</v>
      </c>
      <c r="E28" s="415"/>
      <c r="F28" s="416"/>
      <c r="G28" s="213">
        <f>SUM(G23:G27)</f>
        <v>0</v>
      </c>
      <c r="H28" s="9"/>
      <c r="I28" s="9"/>
      <c r="J28" s="20" t="s">
        <v>46</v>
      </c>
      <c r="K28" s="259"/>
      <c r="L28" s="260"/>
      <c r="M28" s="61"/>
      <c r="N28" s="403"/>
      <c r="O28" s="9"/>
      <c r="P28" s="9"/>
    </row>
    <row r="29" spans="1:19" ht="42" customHeight="1" thickBot="1" x14ac:dyDescent="0.55000000000000004">
      <c r="A29" s="422"/>
      <c r="B29" s="314"/>
      <c r="C29" s="9"/>
      <c r="D29" s="425" t="s">
        <v>54</v>
      </c>
      <c r="E29" s="426"/>
      <c r="F29" s="427"/>
      <c r="G29" s="213">
        <f>MIN(100,G28/0.4)</f>
        <v>0</v>
      </c>
      <c r="H29" s="9"/>
      <c r="I29" s="9"/>
      <c r="J29" s="20" t="s">
        <v>48</v>
      </c>
      <c r="K29" s="259"/>
      <c r="L29" s="260"/>
      <c r="M29" s="61"/>
      <c r="N29" s="403"/>
      <c r="O29" s="9"/>
      <c r="P29" s="9"/>
    </row>
    <row r="30" spans="1:19" ht="38.5" customHeight="1" thickBot="1" x14ac:dyDescent="0.55000000000000004">
      <c r="A30" s="422"/>
      <c r="B30" s="314"/>
      <c r="C30" s="9"/>
      <c r="D30" s="428" t="s">
        <v>56</v>
      </c>
      <c r="E30" s="429"/>
      <c r="F30" s="430"/>
      <c r="G30" s="214">
        <f>(G29*30%)</f>
        <v>0</v>
      </c>
      <c r="H30" s="9"/>
      <c r="I30" s="9"/>
      <c r="J30" s="20" t="s">
        <v>50</v>
      </c>
      <c r="K30" s="259"/>
      <c r="L30" s="260"/>
      <c r="M30" s="61"/>
      <c r="N30" s="404"/>
      <c r="O30" s="9"/>
      <c r="P30" s="9"/>
    </row>
    <row r="31" spans="1:19" ht="21.5" thickTop="1" x14ac:dyDescent="0.45">
      <c r="A31" s="423"/>
      <c r="B31" s="31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33"/>
      <c r="P31" s="33"/>
      <c r="Q31" s="8"/>
      <c r="R31" s="8"/>
      <c r="S31" s="8"/>
    </row>
    <row r="32" spans="1:19" ht="21.5" thickBot="1" x14ac:dyDescent="0.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39" customHeight="1" x14ac:dyDescent="0.35">
      <c r="A33" s="388" t="s">
        <v>345</v>
      </c>
      <c r="B33" s="389"/>
      <c r="C33" s="389"/>
      <c r="D33" s="389"/>
      <c r="E33" s="390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33" customHeight="1" x14ac:dyDescent="0.35">
      <c r="A34" s="391"/>
      <c r="B34" s="392"/>
      <c r="C34" s="392"/>
      <c r="D34" s="392"/>
      <c r="E34" s="393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21.65" customHeight="1" x14ac:dyDescent="0.35">
      <c r="A35" s="394" t="s">
        <v>121</v>
      </c>
      <c r="B35" s="395"/>
      <c r="C35" s="395"/>
      <c r="D35" s="395"/>
      <c r="E35" s="396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21.65" customHeight="1" x14ac:dyDescent="0.35">
      <c r="A36" s="394"/>
      <c r="B36" s="395"/>
      <c r="C36" s="395"/>
      <c r="D36" s="395"/>
      <c r="E36" s="396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21.65" customHeight="1" x14ac:dyDescent="0.35">
      <c r="A37" s="394" t="s">
        <v>122</v>
      </c>
      <c r="B37" s="395"/>
      <c r="C37" s="395"/>
      <c r="D37" s="395"/>
      <c r="E37" s="396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21.5" customHeight="1" thickBot="1" x14ac:dyDescent="0.4">
      <c r="A38" s="397"/>
      <c r="B38" s="398"/>
      <c r="C38" s="398"/>
      <c r="D38" s="398"/>
      <c r="E38" s="39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ht="2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21.5" thickBot="1" x14ac:dyDescent="0.55000000000000004">
      <c r="A40" s="401"/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73"/>
    </row>
    <row r="41" spans="1:16" ht="37.5" customHeight="1" x14ac:dyDescent="0.7">
      <c r="A41" s="387" t="s">
        <v>370</v>
      </c>
      <c r="B41" s="387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1"/>
    </row>
    <row r="42" spans="1:16" ht="16.5" customHeight="1" thickBot="1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21.75" customHeight="1" thickTop="1" thickBot="1" x14ac:dyDescent="0.55000000000000004">
      <c r="A43" s="400" t="s">
        <v>385</v>
      </c>
      <c r="B43" s="400"/>
      <c r="C43" s="9"/>
      <c r="D43" s="309" t="s">
        <v>61</v>
      </c>
      <c r="E43" s="310"/>
      <c r="F43" s="311"/>
      <c r="G43" s="311"/>
      <c r="H43" s="312"/>
      <c r="I43" s="48" t="s">
        <v>62</v>
      </c>
      <c r="J43" s="9"/>
      <c r="K43" s="378" t="s">
        <v>386</v>
      </c>
      <c r="L43" s="337"/>
      <c r="M43" s="337"/>
      <c r="N43" s="9"/>
      <c r="O43" s="9"/>
      <c r="P43" s="9"/>
    </row>
    <row r="44" spans="1:16" ht="30.75" customHeight="1" thickBot="1" x14ac:dyDescent="0.4">
      <c r="A44" s="400"/>
      <c r="B44" s="400"/>
      <c r="C44" s="9"/>
      <c r="D44" s="305"/>
      <c r="E44" s="306"/>
      <c r="F44" s="306"/>
      <c r="G44" s="306"/>
      <c r="H44" s="260"/>
      <c r="I44" s="16">
        <v>0</v>
      </c>
      <c r="J44" s="9"/>
      <c r="K44" s="337"/>
      <c r="L44" s="337"/>
      <c r="M44" s="337"/>
      <c r="N44" s="9"/>
      <c r="O44" s="9"/>
      <c r="P44" s="9"/>
    </row>
    <row r="45" spans="1:16" ht="19.5" customHeight="1" thickBot="1" x14ac:dyDescent="0.55000000000000004">
      <c r="A45" s="400"/>
      <c r="B45" s="400"/>
      <c r="C45" s="9"/>
      <c r="D45" s="9"/>
      <c r="E45" s="9"/>
      <c r="F45" s="9"/>
      <c r="G45" s="296" t="s">
        <v>66</v>
      </c>
      <c r="H45" s="297"/>
      <c r="I45" s="212">
        <f>MIN(40,I44)</f>
        <v>0</v>
      </c>
      <c r="J45" s="9"/>
      <c r="K45" s="337"/>
      <c r="L45" s="337"/>
      <c r="M45" s="337"/>
      <c r="N45" s="9"/>
      <c r="O45" s="9"/>
      <c r="P45" s="9"/>
    </row>
    <row r="46" spans="1:16" ht="36" customHeight="1" thickBot="1" x14ac:dyDescent="0.55000000000000004">
      <c r="A46" s="400"/>
      <c r="B46" s="400"/>
      <c r="C46" s="9"/>
      <c r="D46" s="9"/>
      <c r="E46" s="9"/>
      <c r="F46" s="9"/>
      <c r="G46" s="298" t="s">
        <v>56</v>
      </c>
      <c r="H46" s="299"/>
      <c r="I46" s="211">
        <f>SUM(I45/40*20)</f>
        <v>0</v>
      </c>
      <c r="J46" s="9"/>
      <c r="K46" s="337"/>
      <c r="L46" s="337"/>
      <c r="M46" s="337"/>
      <c r="N46" s="9"/>
      <c r="O46" s="9"/>
      <c r="P46" s="9"/>
    </row>
    <row r="47" spans="1:16" ht="2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21.5" thickBot="1" x14ac:dyDescent="0.55000000000000004">
      <c r="A48" s="401"/>
      <c r="B48" s="401"/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73"/>
    </row>
    <row r="49" spans="1:16" ht="37.5" customHeight="1" thickTop="1" x14ac:dyDescent="0.7">
      <c r="A49" s="387" t="s">
        <v>371</v>
      </c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218"/>
      <c r="N49" s="219"/>
      <c r="O49" s="219"/>
      <c r="P49" s="9"/>
    </row>
    <row r="50" spans="1:16" ht="31" customHeight="1" x14ac:dyDescent="0.7">
      <c r="A50" s="122"/>
      <c r="B50" s="419" t="s">
        <v>435</v>
      </c>
      <c r="C50" s="419"/>
      <c r="D50" s="419"/>
      <c r="E50" s="419"/>
      <c r="F50" s="419"/>
      <c r="G50" s="122"/>
      <c r="H50" s="122"/>
      <c r="I50" s="9"/>
      <c r="J50" s="9"/>
      <c r="K50" s="9"/>
      <c r="L50" s="9"/>
      <c r="M50" s="420" t="s">
        <v>437</v>
      </c>
      <c r="N50" s="420"/>
      <c r="O50" s="220"/>
      <c r="P50" s="2"/>
    </row>
    <row r="51" spans="1:16" ht="26.5" customHeight="1" thickBot="1" x14ac:dyDescent="0.6">
      <c r="A51" s="9"/>
      <c r="B51" s="419"/>
      <c r="C51" s="419"/>
      <c r="D51" s="419"/>
      <c r="E51" s="419"/>
      <c r="F51" s="419"/>
      <c r="G51" s="2"/>
      <c r="H51" s="2"/>
      <c r="I51" s="9"/>
      <c r="J51" s="9"/>
      <c r="K51" s="9"/>
      <c r="L51" s="9"/>
      <c r="M51" s="420"/>
      <c r="N51" s="420"/>
      <c r="O51" s="220"/>
      <c r="P51" s="2"/>
    </row>
    <row r="52" spans="1:16" ht="26.5" customHeight="1" thickBot="1" x14ac:dyDescent="0.6">
      <c r="A52" s="9"/>
      <c r="B52" s="419"/>
      <c r="C52" s="419"/>
      <c r="D52" s="419"/>
      <c r="E52" s="419"/>
      <c r="F52" s="419"/>
      <c r="G52" s="2"/>
      <c r="H52" s="417" t="s">
        <v>120</v>
      </c>
      <c r="I52" s="417"/>
      <c r="J52" s="418"/>
      <c r="K52" s="109">
        <v>0</v>
      </c>
      <c r="L52" s="2"/>
      <c r="M52" s="420"/>
      <c r="N52" s="420"/>
      <c r="O52" s="220"/>
      <c r="P52" s="2"/>
    </row>
    <row r="53" spans="1:16" ht="21.75" customHeight="1" x14ac:dyDescent="0.5">
      <c r="A53" s="9"/>
      <c r="B53" s="9"/>
      <c r="C53" s="9"/>
      <c r="D53" s="9"/>
      <c r="E53" s="9"/>
      <c r="F53" s="9"/>
      <c r="G53" s="9"/>
      <c r="H53" s="9"/>
      <c r="I53" s="2"/>
      <c r="J53" s="2"/>
      <c r="K53" s="2"/>
      <c r="L53" s="2"/>
      <c r="M53" s="2"/>
      <c r="N53" s="2"/>
      <c r="O53" s="2"/>
      <c r="P53" s="2"/>
    </row>
  </sheetData>
  <sheetProtection algorithmName="SHA-512" hashValue="BpQ9Ldmkft6+WSlZEIx9vj4EJU4KDKkEu98DY6abZngPFRwXTHPsalJdGJT0nl883CANED7zqqoz/shLYNOp8Q==" saltValue="IXUBSxPOcY5cCMwAIyHpPw==" spinCount="100000" sheet="1" selectLockedCells="1"/>
  <mergeCells count="66">
    <mergeCell ref="M50:N52"/>
    <mergeCell ref="N10:O11"/>
    <mergeCell ref="A23:A31"/>
    <mergeCell ref="B23:B31"/>
    <mergeCell ref="N13:N17"/>
    <mergeCell ref="O13:O17"/>
    <mergeCell ref="C11:C12"/>
    <mergeCell ref="D11:D12"/>
    <mergeCell ref="E11:E12"/>
    <mergeCell ref="F11:I11"/>
    <mergeCell ref="J11:J12"/>
    <mergeCell ref="D29:F29"/>
    <mergeCell ref="D30:F30"/>
    <mergeCell ref="M11:M12"/>
    <mergeCell ref="D28:F28"/>
    <mergeCell ref="A22:B22"/>
    <mergeCell ref="C22:C28"/>
    <mergeCell ref="E22:F22"/>
    <mergeCell ref="H52:J52"/>
    <mergeCell ref="B50:F52"/>
    <mergeCell ref="A1:O1"/>
    <mergeCell ref="A7:C7"/>
    <mergeCell ref="G3:J3"/>
    <mergeCell ref="G4:J4"/>
    <mergeCell ref="K22:L22"/>
    <mergeCell ref="A19:O19"/>
    <mergeCell ref="D21:H21"/>
    <mergeCell ref="J21:M21"/>
    <mergeCell ref="A20:O20"/>
    <mergeCell ref="B4:C4"/>
    <mergeCell ref="B5:C5"/>
    <mergeCell ref="B6:C6"/>
    <mergeCell ref="K11:K12"/>
    <mergeCell ref="L11:L12"/>
    <mergeCell ref="A13:A14"/>
    <mergeCell ref="E23:F23"/>
    <mergeCell ref="A3:A6"/>
    <mergeCell ref="A9:O9"/>
    <mergeCell ref="F10:I10"/>
    <mergeCell ref="N23:N30"/>
    <mergeCell ref="K26:L26"/>
    <mergeCell ref="E25:F25"/>
    <mergeCell ref="K25:L25"/>
    <mergeCell ref="E26:F26"/>
    <mergeCell ref="K23:L23"/>
    <mergeCell ref="E24:F24"/>
    <mergeCell ref="K24:L24"/>
    <mergeCell ref="D27:F27"/>
    <mergeCell ref="B3:C3"/>
    <mergeCell ref="K27:L27"/>
    <mergeCell ref="K28:L28"/>
    <mergeCell ref="K29:L29"/>
    <mergeCell ref="K30:L30"/>
    <mergeCell ref="A49:L49"/>
    <mergeCell ref="A33:E34"/>
    <mergeCell ref="A35:E36"/>
    <mergeCell ref="A37:E38"/>
    <mergeCell ref="A41:O41"/>
    <mergeCell ref="D43:H43"/>
    <mergeCell ref="D44:H44"/>
    <mergeCell ref="G45:H45"/>
    <mergeCell ref="G46:H46"/>
    <mergeCell ref="A43:B46"/>
    <mergeCell ref="K43:M46"/>
    <mergeCell ref="A40:O40"/>
    <mergeCell ref="A48:O48"/>
  </mergeCells>
  <conditionalFormatting sqref="J17:L17">
    <cfRule type="containsText" dxfId="7" priority="2" operator="containsText" text="STOP">
      <formula>NOT(ISERROR(SEARCH("STOP",J17)))</formula>
    </cfRule>
  </conditionalFormatting>
  <conditionalFormatting sqref="N13:O17">
    <cfRule type="containsText" dxfId="6" priority="1" operator="containsText" text="STOP">
      <formula>NOT(ISERROR(SEARCH("STOP",N13)))</formula>
    </cfRule>
  </conditionalFormatting>
  <dataValidations count="2">
    <dataValidation type="list" allowBlank="1" showInputMessage="1" showErrorMessage="1" sqref="D15 H15:M15" xr:uid="{6C5C9017-C26F-404D-87E4-E706A79D1697}">
      <formula1>"Yes, No"</formula1>
    </dataValidation>
    <dataValidation type="list" allowBlank="1" showInputMessage="1" showErrorMessage="1" sqref="K23:L30" xr:uid="{874968BB-9DCA-4CE1-A727-90529C92D93E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D63C17-2D20-4652-8880-746B849CB6A1}">
          <x14:formula1>
            <xm:f>Calc_Validation_DropDown!$A$5:$A$7</xm:f>
          </x14:formula1>
          <xm:sqref>H23:H26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B09B-F464-43D8-945E-6F72265DA7CF}">
  <sheetPr>
    <tabColor rgb="FF00B050"/>
  </sheetPr>
  <dimension ref="A1:S52"/>
  <sheetViews>
    <sheetView zoomScale="55" zoomScaleNormal="55" workbookViewId="0">
      <selection activeCell="C12" sqref="C12:C13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17.453125" customWidth="1"/>
    <col min="5" max="5" width="21" customWidth="1"/>
    <col min="6" max="6" width="25.54296875" customWidth="1"/>
    <col min="7" max="7" width="19.81640625" customWidth="1"/>
    <col min="8" max="8" width="24.1796875" customWidth="1"/>
    <col min="9" max="9" width="16.81640625" customWidth="1"/>
    <col min="10" max="10" width="18.453125" customWidth="1"/>
    <col min="11" max="11" width="20.81640625" customWidth="1"/>
    <col min="12" max="12" width="21.81640625" customWidth="1"/>
    <col min="13" max="13" width="26.1796875" customWidth="1"/>
    <col min="14" max="14" width="36" customWidth="1"/>
    <col min="15" max="15" width="26.1796875" customWidth="1"/>
    <col min="17" max="17" width="12.7265625" customWidth="1"/>
  </cols>
  <sheetData>
    <row r="1" spans="1:17" ht="40.5" customHeight="1" x14ac:dyDescent="1">
      <c r="A1" s="411" t="s">
        <v>367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72"/>
      <c r="Q1" s="88"/>
    </row>
    <row r="2" spans="1:17" ht="21.5" thickBot="1" x14ac:dyDescent="0.55000000000000004">
      <c r="A2" s="435" t="s">
        <v>116</v>
      </c>
      <c r="B2" s="435"/>
      <c r="C2" s="435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88"/>
      <c r="Q2" s="88"/>
    </row>
    <row r="3" spans="1:17" ht="21.5" thickBot="1" x14ac:dyDescent="0.55000000000000004">
      <c r="A3" s="145"/>
      <c r="B3" s="145"/>
      <c r="C3" s="145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22" thickTop="1" thickBot="1" x14ac:dyDescent="0.55000000000000004">
      <c r="A4" s="251" t="s">
        <v>361</v>
      </c>
      <c r="B4" s="292" t="s">
        <v>111</v>
      </c>
      <c r="C4" s="410"/>
      <c r="D4" s="146" t="str">
        <f>+IFERROR(O14,"0.0")</f>
        <v>0.0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 ht="24" thickBot="1" x14ac:dyDescent="0.55000000000000004">
      <c r="A5" s="251"/>
      <c r="B5" s="247" t="s">
        <v>112</v>
      </c>
      <c r="C5" s="383"/>
      <c r="D5" s="147">
        <f>G30</f>
        <v>0</v>
      </c>
      <c r="E5" s="88"/>
      <c r="F5" s="130"/>
      <c r="G5" s="224" t="s">
        <v>9</v>
      </c>
      <c r="H5" s="225"/>
      <c r="I5" s="225"/>
      <c r="J5" s="225"/>
      <c r="K5" s="88"/>
      <c r="L5" s="88"/>
      <c r="M5" s="88"/>
      <c r="N5" s="88"/>
      <c r="O5" s="88"/>
      <c r="P5" s="88"/>
      <c r="Q5" s="88"/>
    </row>
    <row r="6" spans="1:17" ht="24" thickBot="1" x14ac:dyDescent="0.55000000000000004">
      <c r="A6" s="251"/>
      <c r="B6" s="247" t="s">
        <v>113</v>
      </c>
      <c r="C6" s="383"/>
      <c r="D6" s="147">
        <f>I45</f>
        <v>0</v>
      </c>
      <c r="E6" s="88"/>
      <c r="F6" s="131"/>
      <c r="G6" s="224" t="s">
        <v>4</v>
      </c>
      <c r="H6" s="225"/>
      <c r="I6" s="225"/>
      <c r="J6" s="225"/>
      <c r="K6" s="88"/>
      <c r="L6" s="88"/>
      <c r="M6" s="88"/>
      <c r="N6" s="88"/>
      <c r="O6" s="88"/>
      <c r="P6" s="88"/>
      <c r="Q6" s="88"/>
    </row>
    <row r="7" spans="1:17" ht="21.5" thickBot="1" x14ac:dyDescent="0.55000000000000004">
      <c r="A7" s="402"/>
      <c r="B7" s="247" t="s">
        <v>114</v>
      </c>
      <c r="C7" s="383"/>
      <c r="D7" s="148">
        <f>K51</f>
        <v>0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spans="1:17" ht="26.5" thickBot="1" x14ac:dyDescent="0.6">
      <c r="A8" s="434" t="s">
        <v>115</v>
      </c>
      <c r="B8" s="250"/>
      <c r="C8" s="384"/>
      <c r="D8" s="149">
        <f>SUM(D4:D7)</f>
        <v>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21.5" thickBot="1" x14ac:dyDescent="0.55000000000000004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7" ht="31.5" thickBot="1" x14ac:dyDescent="0.75">
      <c r="A10" s="431" t="s">
        <v>353</v>
      </c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13"/>
      <c r="N10" s="13"/>
      <c r="O10" s="89"/>
      <c r="P10" s="89"/>
      <c r="Q10" s="89"/>
    </row>
    <row r="11" spans="1:17" ht="52.5" customHeight="1" thickBot="1" x14ac:dyDescent="0.85">
      <c r="A11" s="87"/>
      <c r="B11" s="71"/>
      <c r="C11" s="86" t="s">
        <v>14</v>
      </c>
      <c r="D11" s="86" t="s">
        <v>14</v>
      </c>
      <c r="E11" s="86" t="s">
        <v>14</v>
      </c>
      <c r="F11" s="229" t="s">
        <v>14</v>
      </c>
      <c r="G11" s="230"/>
      <c r="H11" s="230"/>
      <c r="I11" s="231"/>
      <c r="J11" s="86" t="s">
        <v>14</v>
      </c>
      <c r="K11" s="86" t="s">
        <v>14</v>
      </c>
      <c r="L11" s="86" t="s">
        <v>14</v>
      </c>
      <c r="M11" s="181" t="s">
        <v>15</v>
      </c>
      <c r="N11" s="289" t="s">
        <v>397</v>
      </c>
      <c r="O11" s="289"/>
      <c r="P11" s="71"/>
      <c r="Q11" s="71"/>
    </row>
    <row r="12" spans="1:17" ht="18" customHeight="1" thickBot="1" x14ac:dyDescent="0.75">
      <c r="A12" s="38"/>
      <c r="B12" s="1"/>
      <c r="C12" s="284" t="s">
        <v>16</v>
      </c>
      <c r="D12" s="284" t="s">
        <v>17</v>
      </c>
      <c r="E12" s="284" t="s">
        <v>18</v>
      </c>
      <c r="F12" s="226" t="s">
        <v>395</v>
      </c>
      <c r="G12" s="227"/>
      <c r="H12" s="227"/>
      <c r="I12" s="228"/>
      <c r="J12" s="236" t="s">
        <v>19</v>
      </c>
      <c r="K12" s="236" t="s">
        <v>20</v>
      </c>
      <c r="L12" s="236" t="s">
        <v>407</v>
      </c>
      <c r="M12" s="236" t="s">
        <v>390</v>
      </c>
      <c r="N12" s="363"/>
      <c r="O12" s="363"/>
      <c r="P12" s="1"/>
      <c r="Q12" s="1"/>
    </row>
    <row r="13" spans="1:17" ht="87" customHeight="1" thickTop="1" thickBot="1" x14ac:dyDescent="0.55000000000000004">
      <c r="A13" s="128" t="s">
        <v>33</v>
      </c>
      <c r="B13" s="9"/>
      <c r="C13" s="285"/>
      <c r="D13" s="285"/>
      <c r="E13" s="275"/>
      <c r="F13" s="161" t="s">
        <v>391</v>
      </c>
      <c r="G13" s="162" t="s">
        <v>392</v>
      </c>
      <c r="H13" s="160" t="s">
        <v>393</v>
      </c>
      <c r="I13" s="160" t="s">
        <v>394</v>
      </c>
      <c r="J13" s="237"/>
      <c r="K13" s="275"/>
      <c r="L13" s="275"/>
      <c r="M13" s="275"/>
      <c r="N13" s="25" t="s">
        <v>21</v>
      </c>
      <c r="O13" s="26" t="s">
        <v>22</v>
      </c>
      <c r="P13" s="232"/>
      <c r="Q13" s="232"/>
    </row>
    <row r="14" spans="1:17" ht="34" customHeight="1" thickBot="1" x14ac:dyDescent="0.4">
      <c r="A14" s="235" t="s">
        <v>363</v>
      </c>
      <c r="B14" s="32" t="s">
        <v>23</v>
      </c>
      <c r="C14" s="39">
        <v>0</v>
      </c>
      <c r="D14" s="42"/>
      <c r="E14" s="163">
        <v>0</v>
      </c>
      <c r="F14" s="167">
        <v>0</v>
      </c>
      <c r="G14" s="168">
        <v>0</v>
      </c>
      <c r="H14" s="173"/>
      <c r="I14" s="173"/>
      <c r="J14" s="28"/>
      <c r="K14" s="28"/>
      <c r="L14" s="28"/>
      <c r="M14" s="29"/>
      <c r="N14" s="278" t="str">
        <f>IFERROR( C18+D18+E18+F18+G18+H18+M18+L18+J18+K18+I18, "STOP")</f>
        <v>STOP</v>
      </c>
      <c r="O14" s="281" t="e">
        <f>IF((N14*25%)&gt;=25,25,N14*25%)</f>
        <v>#VALUE!</v>
      </c>
      <c r="P14" s="232"/>
      <c r="Q14" s="232"/>
    </row>
    <row r="15" spans="1:17" ht="34.5" customHeight="1" thickBot="1" x14ac:dyDescent="0.4">
      <c r="A15" s="235"/>
      <c r="B15" s="32" t="s">
        <v>24</v>
      </c>
      <c r="C15" s="14">
        <v>1</v>
      </c>
      <c r="D15" s="43"/>
      <c r="E15" s="163">
        <v>1</v>
      </c>
      <c r="F15" s="167">
        <v>1</v>
      </c>
      <c r="G15" s="168">
        <v>1</v>
      </c>
      <c r="H15" s="174"/>
      <c r="I15" s="180"/>
      <c r="J15" s="30"/>
      <c r="K15" s="30"/>
      <c r="L15" s="30"/>
      <c r="M15" s="31"/>
      <c r="N15" s="279"/>
      <c r="O15" s="282"/>
      <c r="P15" s="232"/>
      <c r="Q15" s="232"/>
    </row>
    <row r="16" spans="1:17" ht="71" thickBot="1" x14ac:dyDescent="0.4">
      <c r="A16" s="127" t="s">
        <v>342</v>
      </c>
      <c r="B16" s="32" t="s">
        <v>25</v>
      </c>
      <c r="C16" s="208">
        <f>(C14/C15)*100</f>
        <v>0</v>
      </c>
      <c r="D16" s="15" t="s">
        <v>27</v>
      </c>
      <c r="E16" s="207">
        <f>(E14/E15)*100</f>
        <v>0</v>
      </c>
      <c r="F16" s="209">
        <f t="shared" ref="F16:G16" si="0">(F14/F15)*100</f>
        <v>0</v>
      </c>
      <c r="G16" s="210">
        <f t="shared" si="0"/>
        <v>0</v>
      </c>
      <c r="H16" s="175" t="s">
        <v>27</v>
      </c>
      <c r="I16" s="175" t="s">
        <v>27</v>
      </c>
      <c r="J16" s="166" t="s">
        <v>27</v>
      </c>
      <c r="K16" s="15" t="s">
        <v>27</v>
      </c>
      <c r="L16" s="15" t="s">
        <v>27</v>
      </c>
      <c r="M16" s="15" t="s">
        <v>27</v>
      </c>
      <c r="N16" s="279"/>
      <c r="O16" s="282"/>
      <c r="P16" s="232"/>
      <c r="Q16" s="232"/>
    </row>
    <row r="17" spans="1:19" ht="70.5" x14ac:dyDescent="0.35">
      <c r="A17" s="127" t="s">
        <v>340</v>
      </c>
      <c r="B17" s="32" t="s">
        <v>28</v>
      </c>
      <c r="C17" s="3">
        <v>0.25</v>
      </c>
      <c r="D17" s="11">
        <v>0.25</v>
      </c>
      <c r="E17" s="164">
        <v>0.1</v>
      </c>
      <c r="F17" s="169">
        <v>0.15</v>
      </c>
      <c r="G17" s="170">
        <v>0.15</v>
      </c>
      <c r="H17" s="176">
        <v>0.3</v>
      </c>
      <c r="I17" s="176">
        <v>0.3</v>
      </c>
      <c r="J17" s="178">
        <v>0</v>
      </c>
      <c r="K17" s="4">
        <v>0</v>
      </c>
      <c r="L17" s="4">
        <v>0.1</v>
      </c>
      <c r="M17" s="7" t="s">
        <v>29</v>
      </c>
      <c r="N17" s="279"/>
      <c r="O17" s="282"/>
      <c r="P17" s="232"/>
      <c r="Q17" s="232"/>
    </row>
    <row r="18" spans="1:19" ht="44" customHeight="1" thickBot="1" x14ac:dyDescent="0.55000000000000004">
      <c r="A18" s="129" t="s">
        <v>359</v>
      </c>
      <c r="B18" s="32" t="s">
        <v>30</v>
      </c>
      <c r="C18" s="123">
        <f>C16*C17</f>
        <v>0</v>
      </c>
      <c r="D18" s="124">
        <f>IF(D16="Yes", 25) + IF(D16="No", 0)</f>
        <v>0</v>
      </c>
      <c r="E18" s="165">
        <f t="shared" ref="E18:G18" si="1">E16*E17</f>
        <v>0</v>
      </c>
      <c r="F18" s="171">
        <f t="shared" si="1"/>
        <v>0</v>
      </c>
      <c r="G18" s="172">
        <f t="shared" si="1"/>
        <v>0</v>
      </c>
      <c r="H18" s="177">
        <f>IF(H16="Yes", 30) + IF(H16="No", 0)</f>
        <v>0</v>
      </c>
      <c r="I18" s="177">
        <f>IF(I16="Yes", 30) + IF(I16="No", 0)</f>
        <v>0</v>
      </c>
      <c r="J18" s="179" t="str">
        <f>IF(J16="Yes",Calc_Validation_DropDown!A2,Calc_Validation_DropDown!A3)</f>
        <v>STOP</v>
      </c>
      <c r="K18" s="23" t="str">
        <f>IF(K16="Yes",Calc_Validation_DropDown!A2,Calc_Validation_DropDown!A3)</f>
        <v>STOP</v>
      </c>
      <c r="L18" s="23" t="str">
        <f>IF(L16="Yes",10,Calc_Validation_DropDown!A3)</f>
        <v>STOP</v>
      </c>
      <c r="M18" s="24">
        <f>IF(M16="Yes", 5) + IF(M16="No", 0)</f>
        <v>0</v>
      </c>
      <c r="N18" s="280"/>
      <c r="O18" s="283"/>
      <c r="P18" s="232"/>
      <c r="Q18" s="232"/>
    </row>
    <row r="19" spans="1:19" ht="21.5" thickTop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1" x14ac:dyDescent="0.5">
      <c r="A20" s="432"/>
      <c r="B20" s="401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401"/>
      <c r="P20" s="433"/>
      <c r="Q20" s="9"/>
    </row>
    <row r="21" spans="1:19" ht="37.5" customHeight="1" x14ac:dyDescent="0.7">
      <c r="A21" s="413" t="s">
        <v>372</v>
      </c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1"/>
      <c r="N21" s="1"/>
      <c r="O21" s="9"/>
      <c r="P21" s="9"/>
      <c r="Q21" s="9"/>
    </row>
    <row r="22" spans="1:19" ht="72" customHeight="1" thickBot="1" x14ac:dyDescent="0.65">
      <c r="A22" s="2"/>
      <c r="B22" s="6"/>
      <c r="C22" s="6"/>
      <c r="D22" s="238" t="s">
        <v>117</v>
      </c>
      <c r="E22" s="238"/>
      <c r="F22" s="238"/>
      <c r="G22" s="238"/>
      <c r="H22" s="238"/>
      <c r="I22" s="6"/>
      <c r="J22" s="232" t="s">
        <v>118</v>
      </c>
      <c r="K22" s="232"/>
      <c r="L22" s="232"/>
      <c r="M22" s="232"/>
      <c r="N22" s="5"/>
      <c r="O22" s="121"/>
      <c r="P22" s="9"/>
      <c r="Q22" s="9"/>
    </row>
    <row r="23" spans="1:19" ht="21.75" customHeight="1" thickBot="1" x14ac:dyDescent="0.55000000000000004">
      <c r="A23" s="376" t="s">
        <v>33</v>
      </c>
      <c r="B23" s="376"/>
      <c r="C23" s="246"/>
      <c r="D23" s="9"/>
      <c r="E23" s="240" t="s">
        <v>34</v>
      </c>
      <c r="F23" s="241"/>
      <c r="G23" s="17" t="s">
        <v>35</v>
      </c>
      <c r="H23" s="18" t="s">
        <v>36</v>
      </c>
      <c r="I23" s="12"/>
      <c r="J23" s="9"/>
      <c r="K23" s="347" t="s">
        <v>34</v>
      </c>
      <c r="L23" s="348"/>
      <c r="M23" s="37" t="s">
        <v>35</v>
      </c>
      <c r="N23" s="46" t="s">
        <v>63</v>
      </c>
      <c r="O23" s="9"/>
      <c r="P23" s="9"/>
      <c r="Q23" s="9"/>
    </row>
    <row r="24" spans="1:19" ht="48" customHeight="1" thickBot="1" x14ac:dyDescent="0.5">
      <c r="A24" s="421" t="s">
        <v>380</v>
      </c>
      <c r="B24" s="436" t="s">
        <v>119</v>
      </c>
      <c r="C24" s="246"/>
      <c r="D24" s="51" t="s">
        <v>39</v>
      </c>
      <c r="E24" s="242"/>
      <c r="F24" s="243"/>
      <c r="G24" s="61">
        <v>0</v>
      </c>
      <c r="H24" s="74"/>
      <c r="I24" s="12"/>
      <c r="J24" s="51" t="s">
        <v>47</v>
      </c>
      <c r="K24" s="242"/>
      <c r="L24" s="243"/>
      <c r="M24" s="61"/>
      <c r="N24" s="403" t="s">
        <v>376</v>
      </c>
      <c r="O24" s="9"/>
      <c r="P24" s="9"/>
      <c r="Q24" s="9"/>
    </row>
    <row r="25" spans="1:19" ht="48" customHeight="1" thickBot="1" x14ac:dyDescent="0.5">
      <c r="A25" s="422"/>
      <c r="B25" s="313"/>
      <c r="C25" s="246"/>
      <c r="D25" s="52" t="s">
        <v>41</v>
      </c>
      <c r="E25" s="242"/>
      <c r="F25" s="243"/>
      <c r="G25" s="61">
        <v>0</v>
      </c>
      <c r="H25" s="74"/>
      <c r="I25" s="12"/>
      <c r="J25" s="52" t="s">
        <v>49</v>
      </c>
      <c r="K25" s="242"/>
      <c r="L25" s="243"/>
      <c r="M25" s="61"/>
      <c r="N25" s="403"/>
      <c r="O25" s="9"/>
      <c r="P25" s="9"/>
      <c r="Q25" s="9"/>
    </row>
    <row r="26" spans="1:19" ht="47.15" customHeight="1" thickBot="1" x14ac:dyDescent="0.5">
      <c r="A26" s="422"/>
      <c r="B26" s="313"/>
      <c r="C26" s="246"/>
      <c r="D26" s="59" t="s">
        <v>43</v>
      </c>
      <c r="E26" s="242"/>
      <c r="F26" s="243"/>
      <c r="G26" s="61">
        <v>0</v>
      </c>
      <c r="H26" s="74"/>
      <c r="I26" s="12"/>
      <c r="J26" s="52" t="s">
        <v>40</v>
      </c>
      <c r="K26" s="242"/>
      <c r="L26" s="243"/>
      <c r="M26" s="61"/>
      <c r="N26" s="403"/>
      <c r="O26" s="9"/>
      <c r="P26" s="9"/>
      <c r="Q26" s="9"/>
    </row>
    <row r="27" spans="1:19" ht="45.65" customHeight="1" thickBot="1" x14ac:dyDescent="0.5">
      <c r="A27" s="422"/>
      <c r="B27" s="313"/>
      <c r="C27" s="246"/>
      <c r="D27" s="60" t="s">
        <v>45</v>
      </c>
      <c r="E27" s="437"/>
      <c r="F27" s="438"/>
      <c r="G27" s="61">
        <v>0</v>
      </c>
      <c r="H27" s="74"/>
      <c r="I27" s="12"/>
      <c r="J27" s="52" t="s">
        <v>42</v>
      </c>
      <c r="K27" s="242"/>
      <c r="L27" s="243"/>
      <c r="M27" s="61"/>
      <c r="N27" s="403"/>
      <c r="O27" s="9"/>
      <c r="P27" s="9"/>
      <c r="Q27" s="9"/>
    </row>
    <row r="28" spans="1:19" ht="39" customHeight="1" thickBot="1" x14ac:dyDescent="0.5">
      <c r="A28" s="422"/>
      <c r="B28" s="313"/>
      <c r="C28" s="246"/>
      <c r="D28" s="439" t="s">
        <v>52</v>
      </c>
      <c r="E28" s="440"/>
      <c r="F28" s="441"/>
      <c r="G28" s="215">
        <f>SUM(G24:G27)</f>
        <v>0</v>
      </c>
      <c r="H28" s="9"/>
      <c r="I28" s="33"/>
      <c r="J28" s="52" t="s">
        <v>127</v>
      </c>
      <c r="K28" s="242"/>
      <c r="L28" s="243"/>
      <c r="M28" s="61"/>
      <c r="N28" s="403"/>
      <c r="O28" s="9"/>
      <c r="P28" s="9"/>
      <c r="Q28" s="9"/>
    </row>
    <row r="29" spans="1:19" ht="42" customHeight="1" thickBot="1" x14ac:dyDescent="0.5">
      <c r="A29" s="422"/>
      <c r="B29" s="313"/>
      <c r="C29" s="9"/>
      <c r="D29" s="442" t="s">
        <v>54</v>
      </c>
      <c r="E29" s="443"/>
      <c r="F29" s="444"/>
      <c r="G29" s="216">
        <f>(G28/0.4)</f>
        <v>0</v>
      </c>
      <c r="H29" s="9"/>
      <c r="I29" s="33"/>
      <c r="J29" s="52" t="s">
        <v>46</v>
      </c>
      <c r="K29" s="242"/>
      <c r="L29" s="243"/>
      <c r="M29" s="61"/>
      <c r="N29" s="403"/>
      <c r="O29" s="9"/>
      <c r="P29" s="9"/>
      <c r="Q29" s="9"/>
    </row>
    <row r="30" spans="1:19" ht="33.75" customHeight="1" thickBot="1" x14ac:dyDescent="0.5">
      <c r="A30" s="9"/>
      <c r="B30" s="9"/>
      <c r="C30" s="9"/>
      <c r="D30" s="445" t="s">
        <v>56</v>
      </c>
      <c r="E30" s="446"/>
      <c r="F30" s="447"/>
      <c r="G30" s="217">
        <f>(G29*30%)</f>
        <v>0</v>
      </c>
      <c r="H30" s="9"/>
      <c r="I30" s="33"/>
      <c r="J30" s="52" t="s">
        <v>48</v>
      </c>
      <c r="K30" s="242"/>
      <c r="L30" s="243"/>
      <c r="M30" s="61"/>
      <c r="N30" s="404"/>
      <c r="O30" s="9"/>
      <c r="P30" s="9"/>
      <c r="Q30" s="9"/>
    </row>
    <row r="31" spans="1:19" ht="21" customHeight="1" thickBot="1" x14ac:dyDescent="0.5">
      <c r="A31" s="9"/>
      <c r="B31" s="9"/>
      <c r="C31" s="9"/>
      <c r="D31" s="9"/>
      <c r="E31" s="9"/>
      <c r="F31" s="9"/>
      <c r="G31" s="9"/>
      <c r="H31" s="9"/>
      <c r="I31" s="33"/>
      <c r="J31" s="33"/>
      <c r="K31" s="33"/>
      <c r="L31" s="33"/>
      <c r="M31" s="33"/>
      <c r="N31" s="9"/>
      <c r="O31" s="33"/>
      <c r="P31" s="33"/>
      <c r="Q31" s="9"/>
      <c r="R31" s="8"/>
      <c r="S31" s="8"/>
    </row>
    <row r="32" spans="1:19" ht="39" customHeight="1" x14ac:dyDescent="0.35">
      <c r="A32" s="388" t="s">
        <v>345</v>
      </c>
      <c r="B32" s="389"/>
      <c r="C32" s="389"/>
      <c r="D32" s="389"/>
      <c r="E32" s="390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9" ht="33" customHeight="1" x14ac:dyDescent="0.35">
      <c r="A33" s="391"/>
      <c r="B33" s="392"/>
      <c r="C33" s="392"/>
      <c r="D33" s="392"/>
      <c r="E33" s="39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9" ht="21.65" customHeight="1" x14ac:dyDescent="0.35">
      <c r="A34" s="394" t="s">
        <v>121</v>
      </c>
      <c r="B34" s="395"/>
      <c r="C34" s="395"/>
      <c r="D34" s="395"/>
      <c r="E34" s="396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9" ht="21.65" customHeight="1" x14ac:dyDescent="0.35">
      <c r="A35" s="394"/>
      <c r="B35" s="395"/>
      <c r="C35" s="395"/>
      <c r="D35" s="395"/>
      <c r="E35" s="396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9" ht="21.65" customHeight="1" x14ac:dyDescent="0.35">
      <c r="A36" s="394" t="s">
        <v>122</v>
      </c>
      <c r="B36" s="395"/>
      <c r="C36" s="395"/>
      <c r="D36" s="395"/>
      <c r="E36" s="396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9" ht="21.5" customHeight="1" thickBot="1" x14ac:dyDescent="0.4">
      <c r="A37" s="397"/>
      <c r="B37" s="398"/>
      <c r="C37" s="398"/>
      <c r="D37" s="398"/>
      <c r="E37" s="39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9" ht="21" customHeight="1" thickBot="1" x14ac:dyDescent="0.5">
      <c r="A38" s="9"/>
      <c r="B38" s="9"/>
      <c r="C38" s="9"/>
      <c r="D38" s="9"/>
      <c r="E38" s="9"/>
      <c r="F38" s="9"/>
      <c r="G38" s="9"/>
      <c r="H38" s="9"/>
      <c r="I38" s="33"/>
      <c r="J38" s="33"/>
      <c r="K38" s="33"/>
      <c r="L38" s="33"/>
      <c r="M38" s="33"/>
      <c r="N38" s="9"/>
      <c r="O38" s="33"/>
      <c r="P38" s="33"/>
      <c r="Q38" s="9"/>
      <c r="R38" s="8"/>
      <c r="S38" s="8"/>
    </row>
    <row r="39" spans="1:19" ht="21.5" thickBot="1" x14ac:dyDescent="0.55000000000000004">
      <c r="A39" s="448"/>
      <c r="B39" s="449"/>
      <c r="C39" s="449"/>
      <c r="D39" s="449"/>
      <c r="E39" s="449"/>
      <c r="F39" s="449"/>
      <c r="G39" s="449"/>
      <c r="H39" s="449"/>
      <c r="I39" s="449"/>
      <c r="J39" s="449"/>
      <c r="K39" s="449"/>
      <c r="L39" s="449"/>
      <c r="M39" s="449"/>
      <c r="N39" s="449"/>
      <c r="O39" s="449"/>
      <c r="P39" s="80"/>
      <c r="Q39" s="9"/>
    </row>
    <row r="40" spans="1:19" ht="37.5" customHeight="1" x14ac:dyDescent="0.7">
      <c r="A40" s="387" t="s">
        <v>373</v>
      </c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1"/>
      <c r="N40" s="1"/>
      <c r="O40" s="9"/>
      <c r="P40" s="9"/>
      <c r="Q40" s="9"/>
    </row>
    <row r="41" spans="1:19" ht="16.5" customHeight="1" thickBot="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9" ht="21.75" customHeight="1" thickTop="1" thickBot="1" x14ac:dyDescent="0.55000000000000004">
      <c r="A42" s="400" t="s">
        <v>374</v>
      </c>
      <c r="B42" s="400"/>
      <c r="C42" s="9"/>
      <c r="D42" s="309" t="s">
        <v>61</v>
      </c>
      <c r="E42" s="310"/>
      <c r="F42" s="311"/>
      <c r="G42" s="311"/>
      <c r="H42" s="312"/>
      <c r="I42" s="48" t="s">
        <v>62</v>
      </c>
      <c r="J42" s="9"/>
      <c r="K42" s="93" t="s">
        <v>63</v>
      </c>
      <c r="L42" s="93"/>
      <c r="M42" s="9"/>
      <c r="N42" s="9"/>
      <c r="O42" s="9"/>
      <c r="P42" s="9"/>
      <c r="Q42" s="9"/>
    </row>
    <row r="43" spans="1:19" ht="30.75" customHeight="1" thickBot="1" x14ac:dyDescent="0.4">
      <c r="A43" s="400"/>
      <c r="B43" s="400"/>
      <c r="C43" s="9"/>
      <c r="D43" s="305"/>
      <c r="E43" s="306"/>
      <c r="F43" s="307"/>
      <c r="G43" s="307"/>
      <c r="H43" s="308"/>
      <c r="I43" s="47">
        <v>0</v>
      </c>
      <c r="J43" s="9"/>
      <c r="K43" s="303" t="s">
        <v>344</v>
      </c>
      <c r="L43" s="303"/>
      <c r="M43" s="9"/>
      <c r="N43" s="9"/>
      <c r="O43" s="9"/>
      <c r="P43" s="9"/>
      <c r="Q43" s="9"/>
    </row>
    <row r="44" spans="1:19" ht="27.5" customHeight="1" thickBot="1" x14ac:dyDescent="0.5">
      <c r="A44" s="400"/>
      <c r="B44" s="400"/>
      <c r="C44" s="9"/>
      <c r="D44" s="9"/>
      <c r="E44" s="9"/>
      <c r="F44" s="9"/>
      <c r="G44" s="452" t="s">
        <v>66</v>
      </c>
      <c r="H44" s="453"/>
      <c r="I44" s="120">
        <f>MIN(40,I43)</f>
        <v>0</v>
      </c>
      <c r="J44" s="9"/>
      <c r="K44" s="304"/>
      <c r="L44" s="304"/>
      <c r="M44" s="9"/>
      <c r="N44" s="9"/>
      <c r="O44" s="9"/>
      <c r="P44" s="9"/>
      <c r="Q44" s="9"/>
    </row>
    <row r="45" spans="1:19" ht="36" customHeight="1" thickBot="1" x14ac:dyDescent="0.5">
      <c r="A45" s="400"/>
      <c r="B45" s="400"/>
      <c r="C45" s="9"/>
      <c r="D45" s="9"/>
      <c r="E45" s="9"/>
      <c r="F45" s="9"/>
      <c r="G45" s="359" t="s">
        <v>56</v>
      </c>
      <c r="H45" s="450"/>
      <c r="I45" s="110">
        <f>SUM(I44/40*15)</f>
        <v>0</v>
      </c>
      <c r="J45" s="9"/>
      <c r="K45" s="304"/>
      <c r="L45" s="304"/>
      <c r="M45" s="9"/>
      <c r="N45" s="9"/>
      <c r="O45" s="9"/>
      <c r="P45" s="9"/>
      <c r="Q45" s="9"/>
    </row>
    <row r="46" spans="1:19" ht="21.5" thickBot="1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9" ht="21.5" thickBot="1" x14ac:dyDescent="0.55000000000000004">
      <c r="A47" s="448"/>
      <c r="B47" s="449"/>
      <c r="C47" s="449"/>
      <c r="D47" s="449"/>
      <c r="E47" s="449"/>
      <c r="F47" s="449"/>
      <c r="G47" s="449"/>
      <c r="H47" s="449"/>
      <c r="I47" s="449"/>
      <c r="J47" s="449"/>
      <c r="K47" s="449"/>
      <c r="L47" s="449"/>
      <c r="M47" s="449"/>
      <c r="N47" s="449"/>
      <c r="O47" s="449"/>
      <c r="P47" s="79"/>
      <c r="Q47" s="9"/>
    </row>
    <row r="48" spans="1:19" ht="37.5" customHeight="1" x14ac:dyDescent="0.7">
      <c r="A48" s="387" t="s">
        <v>375</v>
      </c>
      <c r="B48" s="387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1"/>
      <c r="N48" s="219"/>
      <c r="O48" s="219"/>
      <c r="P48" s="9"/>
      <c r="Q48" s="9"/>
    </row>
    <row r="49" spans="1:17" ht="31" customHeight="1" x14ac:dyDescent="0.7">
      <c r="A49" s="122"/>
      <c r="B49" s="419" t="s">
        <v>435</v>
      </c>
      <c r="C49" s="419"/>
      <c r="D49" s="419"/>
      <c r="E49" s="419"/>
      <c r="F49" s="419"/>
      <c r="G49" s="122"/>
      <c r="H49" s="122"/>
      <c r="I49" s="122"/>
      <c r="J49" s="122"/>
      <c r="K49" s="122"/>
      <c r="L49" s="122"/>
      <c r="M49" s="451" t="s">
        <v>438</v>
      </c>
      <c r="N49" s="451"/>
      <c r="O49" s="220"/>
      <c r="P49" s="2"/>
      <c r="Q49" s="9"/>
    </row>
    <row r="50" spans="1:17" ht="26.5" customHeight="1" thickBot="1" x14ac:dyDescent="0.75">
      <c r="A50" s="9"/>
      <c r="B50" s="419"/>
      <c r="C50" s="419"/>
      <c r="D50" s="419"/>
      <c r="E50" s="419"/>
      <c r="F50" s="419"/>
      <c r="G50" s="2"/>
      <c r="H50" s="2"/>
      <c r="I50" s="122"/>
      <c r="J50" s="122"/>
      <c r="K50" s="122"/>
      <c r="L50" s="122"/>
      <c r="M50" s="451"/>
      <c r="N50" s="451"/>
      <c r="O50" s="220"/>
      <c r="P50" s="2"/>
      <c r="Q50" s="9"/>
    </row>
    <row r="51" spans="1:17" ht="26.5" customHeight="1" thickBot="1" x14ac:dyDescent="0.6">
      <c r="A51" s="9"/>
      <c r="B51" s="419"/>
      <c r="C51" s="419"/>
      <c r="D51" s="419"/>
      <c r="E51" s="419"/>
      <c r="F51" s="419"/>
      <c r="G51" s="2"/>
      <c r="H51" s="2"/>
      <c r="I51" s="359" t="s">
        <v>120</v>
      </c>
      <c r="J51" s="450"/>
      <c r="K51" s="109">
        <v>0</v>
      </c>
      <c r="L51" s="2"/>
      <c r="M51" s="451"/>
      <c r="N51" s="451"/>
      <c r="O51" s="220"/>
      <c r="P51" s="2"/>
      <c r="Q51" s="9"/>
    </row>
    <row r="52" spans="1:17" ht="21.75" customHeight="1" x14ac:dyDescent="0.5">
      <c r="A52" s="9"/>
      <c r="B52" s="9"/>
      <c r="C52" s="9"/>
      <c r="D52" s="9"/>
      <c r="E52" s="9"/>
      <c r="F52" s="9"/>
      <c r="G52" s="9"/>
      <c r="H52" s="9"/>
      <c r="I52" s="2"/>
      <c r="J52" s="2"/>
      <c r="K52" s="2"/>
      <c r="L52" s="2"/>
      <c r="M52" s="2"/>
      <c r="N52" s="2"/>
      <c r="O52" s="2"/>
      <c r="P52" s="2"/>
      <c r="Q52" s="9"/>
    </row>
  </sheetData>
  <sheetProtection algorithmName="SHA-512" hashValue="mmDxdOAjYjzinrERz+NFRAbkKblvRquhTo2n2mjG3gmFGPUECuQHTiVx36/w+N09pG3uH7Qk4Ydw5xfDFvslGA==" saltValue="uXQOwe/0jkSPhvT6Fdxl+Q==" spinCount="100000" sheet="1" selectLockedCells="1"/>
  <mergeCells count="66">
    <mergeCell ref="A39:O39"/>
    <mergeCell ref="A47:O47"/>
    <mergeCell ref="I51:J51"/>
    <mergeCell ref="D43:H43"/>
    <mergeCell ref="K43:L45"/>
    <mergeCell ref="B49:F51"/>
    <mergeCell ref="M49:N51"/>
    <mergeCell ref="A40:L40"/>
    <mergeCell ref="A48:L48"/>
    <mergeCell ref="G44:H44"/>
    <mergeCell ref="G45:H45"/>
    <mergeCell ref="D42:H42"/>
    <mergeCell ref="A42:B45"/>
    <mergeCell ref="K29:L29"/>
    <mergeCell ref="K30:L30"/>
    <mergeCell ref="A24:A29"/>
    <mergeCell ref="B24:B29"/>
    <mergeCell ref="N24:N30"/>
    <mergeCell ref="E25:F25"/>
    <mergeCell ref="K25:L25"/>
    <mergeCell ref="E26:F26"/>
    <mergeCell ref="K26:L26"/>
    <mergeCell ref="E27:F27"/>
    <mergeCell ref="K27:L27"/>
    <mergeCell ref="D28:F28"/>
    <mergeCell ref="D29:F29"/>
    <mergeCell ref="D30:F30"/>
    <mergeCell ref="A23:B23"/>
    <mergeCell ref="C23:C28"/>
    <mergeCell ref="E23:F23"/>
    <mergeCell ref="K23:L23"/>
    <mergeCell ref="E24:F24"/>
    <mergeCell ref="K24:L24"/>
    <mergeCell ref="K28:L28"/>
    <mergeCell ref="L12:L13"/>
    <mergeCell ref="M12:M13"/>
    <mergeCell ref="P13:Q18"/>
    <mergeCell ref="N14:N18"/>
    <mergeCell ref="N11:O12"/>
    <mergeCell ref="O14:O18"/>
    <mergeCell ref="A1:O1"/>
    <mergeCell ref="A2:C2"/>
    <mergeCell ref="B4:C4"/>
    <mergeCell ref="B5:C5"/>
    <mergeCell ref="B6:C6"/>
    <mergeCell ref="B7:C7"/>
    <mergeCell ref="A8:C8"/>
    <mergeCell ref="A4:A7"/>
    <mergeCell ref="G5:J5"/>
    <mergeCell ref="G6:J6"/>
    <mergeCell ref="A10:L10"/>
    <mergeCell ref="A32:E33"/>
    <mergeCell ref="A34:E35"/>
    <mergeCell ref="A36:E37"/>
    <mergeCell ref="A21:L21"/>
    <mergeCell ref="D22:H22"/>
    <mergeCell ref="J22:M22"/>
    <mergeCell ref="A20:P20"/>
    <mergeCell ref="A14:A15"/>
    <mergeCell ref="F11:I11"/>
    <mergeCell ref="C12:C13"/>
    <mergeCell ref="D12:D13"/>
    <mergeCell ref="E12:E13"/>
    <mergeCell ref="F12:I12"/>
    <mergeCell ref="J12:J13"/>
    <mergeCell ref="K12:K13"/>
  </mergeCells>
  <conditionalFormatting sqref="J18:L18">
    <cfRule type="containsText" dxfId="5" priority="2" operator="containsText" text="STOP">
      <formula>NOT(ISERROR(SEARCH("STOP",J18)))</formula>
    </cfRule>
  </conditionalFormatting>
  <conditionalFormatting sqref="N14:O18">
    <cfRule type="containsText" dxfId="4" priority="1" operator="containsText" text="STOP">
      <formula>NOT(ISERROR(SEARCH("STOP",N14)))</formula>
    </cfRule>
  </conditionalFormatting>
  <dataValidations count="2">
    <dataValidation type="list" allowBlank="1" showInputMessage="1" showErrorMessage="1" sqref="D16 H16:M16" xr:uid="{824E8594-594B-43CE-84C8-A13E2B98EB33}">
      <formula1>"Yes, No"</formula1>
    </dataValidation>
    <dataValidation type="list" allowBlank="1" showInputMessage="1" showErrorMessage="1" sqref="D43:H43" xr:uid="{9B3BE47B-0569-42BA-BCE8-11BF35AFBAC6}">
      <formula1>#REF!</formula1>
    </dataValidation>
  </dataValidations>
  <hyperlinks>
    <hyperlink ref="A2:C2" r:id="rId1" display="Explore MIPS Value Pathways (MVPs) on QPP" xr:uid="{1CAE1406-B4DB-460A-A338-622E88D4702B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D085C7-DE49-4863-8F59-752695917632}">
          <x14:formula1>
            <xm:f>Calc_Validation_DropDown!$A$5:$A$7</xm:f>
          </x14:formula1>
          <xm:sqref>H24:H27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B04D-C3CD-4C31-814C-C66EE91D0018}">
  <sheetPr>
    <tabColor rgb="FF00B050"/>
  </sheetPr>
  <dimension ref="A1:S48"/>
  <sheetViews>
    <sheetView topLeftCell="A6" zoomScale="70" zoomScaleNormal="70" workbookViewId="0">
      <selection activeCell="H15" sqref="H15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17.453125" customWidth="1"/>
    <col min="5" max="5" width="13.81640625" customWidth="1"/>
    <col min="6" max="6" width="26.54296875" customWidth="1"/>
    <col min="7" max="7" width="19.81640625" customWidth="1"/>
    <col min="8" max="8" width="19.1796875" customWidth="1"/>
    <col min="9" max="9" width="20.453125" customWidth="1"/>
    <col min="10" max="10" width="17.54296875" customWidth="1"/>
    <col min="11" max="11" width="16.7265625" customWidth="1"/>
    <col min="12" max="12" width="21.81640625" customWidth="1"/>
    <col min="13" max="13" width="29.81640625" customWidth="1"/>
    <col min="14" max="14" width="28.81640625" customWidth="1"/>
    <col min="15" max="15" width="30.81640625" customWidth="1"/>
    <col min="16" max="16" width="18.453125" customWidth="1"/>
  </cols>
  <sheetData>
    <row r="1" spans="1:17" ht="46" x14ac:dyDescent="1">
      <c r="A1" s="411" t="s">
        <v>377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72"/>
      <c r="Q1" s="72"/>
    </row>
    <row r="2" spans="1:17" ht="27" customHeight="1" thickBot="1" x14ac:dyDescent="0.55000000000000004">
      <c r="A2" s="480" t="s">
        <v>116</v>
      </c>
      <c r="B2" s="480"/>
      <c r="C2" s="480"/>
      <c r="D2" s="58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27" customHeight="1" thickBot="1" x14ac:dyDescent="0.55000000000000004">
      <c r="A3" s="150"/>
      <c r="B3" s="150"/>
      <c r="C3" s="150"/>
      <c r="D3" s="151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27" customHeight="1" thickTop="1" thickBot="1" x14ac:dyDescent="0.55000000000000004">
      <c r="A4" s="385" t="s">
        <v>361</v>
      </c>
      <c r="B4" s="292" t="s">
        <v>67</v>
      </c>
      <c r="C4" s="410"/>
      <c r="D4" s="154" t="str">
        <f>IFERROR(O13,"0.0")</f>
        <v>0.0</v>
      </c>
      <c r="E4" s="88"/>
      <c r="F4" s="130"/>
      <c r="G4" s="224" t="s">
        <v>9</v>
      </c>
      <c r="H4" s="225"/>
      <c r="I4" s="225"/>
      <c r="J4" s="225"/>
      <c r="K4" s="88"/>
      <c r="L4" s="88"/>
      <c r="M4" s="88"/>
      <c r="N4" s="88"/>
      <c r="O4" s="88"/>
      <c r="P4" s="88"/>
      <c r="Q4" s="88"/>
    </row>
    <row r="5" spans="1:17" ht="27" customHeight="1" thickBot="1" x14ac:dyDescent="0.55000000000000004">
      <c r="A5" s="385"/>
      <c r="B5" s="247" t="s">
        <v>68</v>
      </c>
      <c r="C5" s="383"/>
      <c r="D5" s="147">
        <f>G30</f>
        <v>0</v>
      </c>
      <c r="E5" s="88"/>
      <c r="F5" s="131"/>
      <c r="G5" s="224" t="s">
        <v>4</v>
      </c>
      <c r="H5" s="225"/>
      <c r="I5" s="225"/>
      <c r="J5" s="225"/>
      <c r="K5" s="88"/>
      <c r="L5" s="88"/>
      <c r="M5" s="88"/>
      <c r="N5" s="88"/>
      <c r="O5" s="88"/>
      <c r="P5" s="88"/>
      <c r="Q5" s="88"/>
    </row>
    <row r="6" spans="1:17" ht="27" customHeight="1" thickBot="1" x14ac:dyDescent="0.55000000000000004">
      <c r="A6" s="386"/>
      <c r="B6" s="247" t="s">
        <v>69</v>
      </c>
      <c r="C6" s="383"/>
      <c r="D6" s="147">
        <f>I46</f>
        <v>10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 ht="27" customHeight="1" thickBot="1" x14ac:dyDescent="0.6">
      <c r="A7" s="249" t="s">
        <v>115</v>
      </c>
      <c r="B7" s="250"/>
      <c r="C7" s="384"/>
      <c r="D7" s="149">
        <f>SUM(D4:D6)</f>
        <v>10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spans="1:17" ht="27" customHeight="1" thickBot="1" x14ac:dyDescent="0.55000000000000004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50"/>
      <c r="Q8" s="50"/>
    </row>
    <row r="9" spans="1:17" ht="30.75" customHeight="1" thickBot="1" x14ac:dyDescent="0.75">
      <c r="A9" s="431" t="s">
        <v>347</v>
      </c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1"/>
      <c r="Q9" s="1"/>
    </row>
    <row r="10" spans="1:17" ht="52.5" customHeight="1" thickBot="1" x14ac:dyDescent="0.85">
      <c r="A10" s="87"/>
      <c r="B10" s="71"/>
      <c r="C10" s="86" t="s">
        <v>14</v>
      </c>
      <c r="D10" s="86" t="s">
        <v>14</v>
      </c>
      <c r="E10" s="86" t="s">
        <v>14</v>
      </c>
      <c r="F10" s="229" t="s">
        <v>14</v>
      </c>
      <c r="G10" s="230"/>
      <c r="H10" s="230"/>
      <c r="I10" s="231"/>
      <c r="J10" s="86" t="s">
        <v>14</v>
      </c>
      <c r="K10" s="86" t="s">
        <v>14</v>
      </c>
      <c r="L10" s="86" t="s">
        <v>14</v>
      </c>
      <c r="M10" s="181" t="s">
        <v>15</v>
      </c>
      <c r="N10" s="289" t="s">
        <v>397</v>
      </c>
      <c r="O10" s="289"/>
      <c r="P10" s="71"/>
      <c r="Q10" s="71"/>
    </row>
    <row r="11" spans="1:17" ht="18" customHeight="1" thickBot="1" x14ac:dyDescent="0.75">
      <c r="A11" s="38"/>
      <c r="B11" s="1"/>
      <c r="C11" s="284" t="s">
        <v>16</v>
      </c>
      <c r="D11" s="284" t="s">
        <v>17</v>
      </c>
      <c r="E11" s="284" t="s">
        <v>18</v>
      </c>
      <c r="F11" s="226" t="s">
        <v>395</v>
      </c>
      <c r="G11" s="227"/>
      <c r="H11" s="227"/>
      <c r="I11" s="228"/>
      <c r="J11" s="236" t="s">
        <v>19</v>
      </c>
      <c r="K11" s="236" t="s">
        <v>20</v>
      </c>
      <c r="L11" s="236" t="s">
        <v>407</v>
      </c>
      <c r="M11" s="236" t="s">
        <v>390</v>
      </c>
      <c r="N11" s="363"/>
      <c r="O11" s="363"/>
      <c r="P11" s="1"/>
      <c r="Q11" s="1"/>
    </row>
    <row r="12" spans="1:17" ht="87" customHeight="1" thickTop="1" thickBot="1" x14ac:dyDescent="0.55000000000000004">
      <c r="A12" s="128" t="s">
        <v>33</v>
      </c>
      <c r="B12" s="9"/>
      <c r="C12" s="285"/>
      <c r="D12" s="285"/>
      <c r="E12" s="275"/>
      <c r="F12" s="161" t="s">
        <v>391</v>
      </c>
      <c r="G12" s="162" t="s">
        <v>392</v>
      </c>
      <c r="H12" s="160" t="s">
        <v>393</v>
      </c>
      <c r="I12" s="160" t="s">
        <v>394</v>
      </c>
      <c r="J12" s="237"/>
      <c r="K12" s="275"/>
      <c r="L12" s="275"/>
      <c r="M12" s="275"/>
      <c r="N12" s="25" t="s">
        <v>21</v>
      </c>
      <c r="O12" s="26" t="s">
        <v>22</v>
      </c>
      <c r="P12" s="232"/>
      <c r="Q12" s="232"/>
    </row>
    <row r="13" spans="1:17" ht="34" customHeight="1" thickBot="1" x14ac:dyDescent="0.4">
      <c r="A13" s="235" t="s">
        <v>363</v>
      </c>
      <c r="B13" s="32" t="s">
        <v>23</v>
      </c>
      <c r="C13" s="39">
        <v>0</v>
      </c>
      <c r="D13" s="42"/>
      <c r="E13" s="163">
        <v>0</v>
      </c>
      <c r="F13" s="167">
        <v>0</v>
      </c>
      <c r="G13" s="168">
        <v>0</v>
      </c>
      <c r="H13" s="173"/>
      <c r="I13" s="173"/>
      <c r="J13" s="28"/>
      <c r="K13" s="28"/>
      <c r="L13" s="28"/>
      <c r="M13" s="29"/>
      <c r="N13" s="278" t="str">
        <f>IFERROR( C17+D17+E17+F17+G17+H17+M17+L17+J17+K17+I17, "STOP")</f>
        <v>STOP</v>
      </c>
      <c r="O13" s="281" t="e">
        <f>IF((N13*25%)&gt;=25,25,N13*25%)</f>
        <v>#VALUE!</v>
      </c>
      <c r="P13" s="232"/>
      <c r="Q13" s="232"/>
    </row>
    <row r="14" spans="1:17" ht="34.5" customHeight="1" thickBot="1" x14ac:dyDescent="0.4">
      <c r="A14" s="235"/>
      <c r="B14" s="32" t="s">
        <v>24</v>
      </c>
      <c r="C14" s="14">
        <v>1</v>
      </c>
      <c r="D14" s="43"/>
      <c r="E14" s="163">
        <v>1</v>
      </c>
      <c r="F14" s="167">
        <v>1</v>
      </c>
      <c r="G14" s="168">
        <v>1</v>
      </c>
      <c r="H14" s="174"/>
      <c r="I14" s="180"/>
      <c r="J14" s="30"/>
      <c r="K14" s="30"/>
      <c r="L14" s="30"/>
      <c r="M14" s="31"/>
      <c r="N14" s="279"/>
      <c r="O14" s="282"/>
      <c r="P14" s="232"/>
      <c r="Q14" s="232"/>
    </row>
    <row r="15" spans="1:17" ht="71" thickBot="1" x14ac:dyDescent="0.4">
      <c r="A15" s="127" t="s">
        <v>342</v>
      </c>
      <c r="B15" s="32" t="s">
        <v>25</v>
      </c>
      <c r="C15" s="208">
        <f>(C13/C14)*100</f>
        <v>0</v>
      </c>
      <c r="D15" s="15" t="s">
        <v>27</v>
      </c>
      <c r="E15" s="207">
        <f>(E13/E14)*100</f>
        <v>0</v>
      </c>
      <c r="F15" s="209">
        <f t="shared" ref="F15:G15" si="0">(F13/F14)*100</f>
        <v>0</v>
      </c>
      <c r="G15" s="210">
        <f t="shared" si="0"/>
        <v>0</v>
      </c>
      <c r="H15" s="175" t="s">
        <v>27</v>
      </c>
      <c r="I15" s="175" t="s">
        <v>27</v>
      </c>
      <c r="J15" s="166" t="s">
        <v>27</v>
      </c>
      <c r="K15" s="15" t="s">
        <v>27</v>
      </c>
      <c r="L15" s="15" t="s">
        <v>27</v>
      </c>
      <c r="M15" s="15" t="s">
        <v>27</v>
      </c>
      <c r="N15" s="279"/>
      <c r="O15" s="282"/>
      <c r="P15" s="232"/>
      <c r="Q15" s="232"/>
    </row>
    <row r="16" spans="1:17" ht="70.5" x14ac:dyDescent="0.35">
      <c r="A16" s="127" t="s">
        <v>340</v>
      </c>
      <c r="B16" s="32" t="s">
        <v>28</v>
      </c>
      <c r="C16" s="3">
        <v>0.25</v>
      </c>
      <c r="D16" s="11">
        <v>0.25</v>
      </c>
      <c r="E16" s="164">
        <v>0.1</v>
      </c>
      <c r="F16" s="169">
        <v>0.15</v>
      </c>
      <c r="G16" s="170">
        <v>0.15</v>
      </c>
      <c r="H16" s="176">
        <v>0.3</v>
      </c>
      <c r="I16" s="176">
        <v>0.3</v>
      </c>
      <c r="J16" s="178">
        <v>0</v>
      </c>
      <c r="K16" s="4">
        <v>0</v>
      </c>
      <c r="L16" s="4">
        <v>0.1</v>
      </c>
      <c r="M16" s="7" t="s">
        <v>29</v>
      </c>
      <c r="N16" s="279"/>
      <c r="O16" s="282"/>
      <c r="P16" s="232"/>
      <c r="Q16" s="232"/>
    </row>
    <row r="17" spans="1:19" ht="44" customHeight="1" thickBot="1" x14ac:dyDescent="0.55000000000000004">
      <c r="A17" s="129" t="s">
        <v>359</v>
      </c>
      <c r="B17" s="32" t="s">
        <v>30</v>
      </c>
      <c r="C17" s="123">
        <f>C15*C16</f>
        <v>0</v>
      </c>
      <c r="D17" s="124">
        <f>IF(D15="Yes", 25) + IF(D15="No", 0)</f>
        <v>0</v>
      </c>
      <c r="E17" s="165">
        <f t="shared" ref="E17:G17" si="1">E15*E16</f>
        <v>0</v>
      </c>
      <c r="F17" s="171">
        <f t="shared" si="1"/>
        <v>0</v>
      </c>
      <c r="G17" s="172">
        <f t="shared" si="1"/>
        <v>0</v>
      </c>
      <c r="H17" s="177">
        <f>IF(H15="Yes", 30) + IF(H15="No", 0)</f>
        <v>0</v>
      </c>
      <c r="I17" s="177">
        <f>IF(I15="Yes", 30) + IF(I15="No", 0)</f>
        <v>0</v>
      </c>
      <c r="J17" s="179" t="str">
        <f>IF(J15="Yes",Calc_Validation_DropDown!A2,Calc_Validation_DropDown!A3)</f>
        <v>STOP</v>
      </c>
      <c r="K17" s="23" t="str">
        <f>IF(K15="Yes",Calc_Validation_DropDown!A2,Calc_Validation_DropDown!A3)</f>
        <v>STOP</v>
      </c>
      <c r="L17" s="23" t="str">
        <f>IF(L15="Yes",10,Calc_Validation_DropDown!A3)</f>
        <v>STOP</v>
      </c>
      <c r="M17" s="24">
        <f>IF(M15="Yes", 5) + IF(M15="No", 0)</f>
        <v>0</v>
      </c>
      <c r="N17" s="280"/>
      <c r="O17" s="283"/>
      <c r="P17" s="232"/>
      <c r="Q17" s="232"/>
    </row>
    <row r="18" spans="1:19" ht="22" thickTop="1" thickBot="1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9" ht="21.5" thickBot="1" x14ac:dyDescent="0.55000000000000004">
      <c r="A19" s="448"/>
      <c r="B19" s="449"/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79"/>
      <c r="Q19" s="79"/>
    </row>
    <row r="20" spans="1:19" ht="27.65" customHeight="1" x14ac:dyDescent="0.7">
      <c r="A20" s="387" t="s">
        <v>123</v>
      </c>
      <c r="B20" s="387"/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1"/>
      <c r="Q20" s="1"/>
    </row>
    <row r="21" spans="1:19" ht="54.5" customHeight="1" thickBot="1" x14ac:dyDescent="0.65">
      <c r="A21" s="2"/>
      <c r="B21" s="6"/>
      <c r="C21" s="6"/>
      <c r="D21" s="238" t="s">
        <v>117</v>
      </c>
      <c r="E21" s="238"/>
      <c r="F21" s="238"/>
      <c r="G21" s="238"/>
      <c r="H21" s="238"/>
      <c r="I21" s="6"/>
      <c r="J21" s="182"/>
      <c r="K21" s="182"/>
      <c r="L21" s="232" t="s">
        <v>408</v>
      </c>
      <c r="M21" s="232"/>
      <c r="N21" s="232"/>
      <c r="O21" s="232"/>
      <c r="P21" s="9"/>
      <c r="Q21" s="9"/>
    </row>
    <row r="22" spans="1:19" ht="21.75" customHeight="1" thickBot="1" x14ac:dyDescent="0.55000000000000004">
      <c r="A22" s="376" t="s">
        <v>33</v>
      </c>
      <c r="B22" s="376"/>
      <c r="C22" s="246"/>
      <c r="D22" s="9"/>
      <c r="E22" s="240" t="s">
        <v>34</v>
      </c>
      <c r="F22" s="241"/>
      <c r="G22" s="17" t="s">
        <v>35</v>
      </c>
      <c r="H22" s="18" t="s">
        <v>36</v>
      </c>
      <c r="I22" s="75" t="s">
        <v>37</v>
      </c>
      <c r="J22" s="12"/>
      <c r="K22" s="9"/>
      <c r="L22" s="347" t="s">
        <v>34</v>
      </c>
      <c r="M22" s="348"/>
      <c r="N22" s="37" t="s">
        <v>37</v>
      </c>
      <c r="O22" s="465" t="s">
        <v>38</v>
      </c>
      <c r="P22" s="466"/>
      <c r="Q22" s="9"/>
    </row>
    <row r="23" spans="1:19" ht="43.5" customHeight="1" thickTop="1" thickBot="1" x14ac:dyDescent="0.5">
      <c r="A23" s="421" t="s">
        <v>378</v>
      </c>
      <c r="B23" s="436" t="s">
        <v>124</v>
      </c>
      <c r="C23" s="246"/>
      <c r="D23" s="22" t="s">
        <v>39</v>
      </c>
      <c r="E23" s="259"/>
      <c r="F23" s="260"/>
      <c r="G23" s="61">
        <v>0</v>
      </c>
      <c r="H23" s="76"/>
      <c r="I23" s="76"/>
      <c r="J23" s="12"/>
      <c r="K23" s="22" t="s">
        <v>47</v>
      </c>
      <c r="L23" s="259"/>
      <c r="M23" s="260"/>
      <c r="N23" s="77"/>
      <c r="O23" s="460" t="s">
        <v>379</v>
      </c>
      <c r="P23" s="461"/>
      <c r="Q23" s="9"/>
    </row>
    <row r="24" spans="1:19" ht="48.65" customHeight="1" thickBot="1" x14ac:dyDescent="0.5">
      <c r="A24" s="481"/>
      <c r="B24" s="313"/>
      <c r="C24" s="246"/>
      <c r="D24" s="20" t="s">
        <v>41</v>
      </c>
      <c r="E24" s="259"/>
      <c r="F24" s="260"/>
      <c r="G24" s="61">
        <v>0</v>
      </c>
      <c r="H24" s="76"/>
      <c r="I24" s="76"/>
      <c r="J24" s="12"/>
      <c r="K24" s="20" t="s">
        <v>49</v>
      </c>
      <c r="L24" s="259"/>
      <c r="M24" s="260"/>
      <c r="N24" s="77"/>
      <c r="O24" s="460"/>
      <c r="P24" s="461"/>
      <c r="Q24" s="9"/>
    </row>
    <row r="25" spans="1:19" ht="45.65" customHeight="1" thickBot="1" x14ac:dyDescent="0.5">
      <c r="A25" s="481"/>
      <c r="B25" s="313"/>
      <c r="C25" s="246"/>
      <c r="D25" s="21" t="s">
        <v>43</v>
      </c>
      <c r="E25" s="259"/>
      <c r="F25" s="260"/>
      <c r="G25" s="61">
        <v>0</v>
      </c>
      <c r="H25" s="76"/>
      <c r="I25" s="76"/>
      <c r="J25" s="12"/>
      <c r="K25" s="20" t="s">
        <v>126</v>
      </c>
      <c r="L25" s="259"/>
      <c r="M25" s="260"/>
      <c r="N25" s="77"/>
      <c r="O25" s="460"/>
      <c r="P25" s="461"/>
      <c r="Q25" s="9"/>
    </row>
    <row r="26" spans="1:19" ht="48.65" customHeight="1" thickBot="1" x14ac:dyDescent="0.5">
      <c r="A26" s="481"/>
      <c r="B26" s="313"/>
      <c r="C26" s="246"/>
      <c r="D26" s="21" t="s">
        <v>45</v>
      </c>
      <c r="E26" s="405"/>
      <c r="F26" s="406"/>
      <c r="G26" s="61">
        <v>0</v>
      </c>
      <c r="H26" s="76"/>
      <c r="I26" s="76"/>
      <c r="J26" s="12"/>
      <c r="K26" s="20" t="s">
        <v>42</v>
      </c>
      <c r="L26" s="259"/>
      <c r="M26" s="260"/>
      <c r="N26" s="77"/>
      <c r="O26" s="460"/>
      <c r="P26" s="461"/>
      <c r="Q26" s="9"/>
    </row>
    <row r="27" spans="1:19" ht="41.5" customHeight="1" thickTop="1" thickBot="1" x14ac:dyDescent="0.5">
      <c r="A27" s="481"/>
      <c r="B27" s="313"/>
      <c r="C27" s="246"/>
      <c r="D27" s="473" t="s">
        <v>323</v>
      </c>
      <c r="E27" s="474"/>
      <c r="F27" s="475"/>
      <c r="G27" s="83">
        <f>Calc_Validation_DropDown!A32</f>
        <v>0</v>
      </c>
      <c r="H27" s="9"/>
      <c r="I27" s="9"/>
      <c r="J27" s="9"/>
      <c r="K27" s="20" t="s">
        <v>127</v>
      </c>
      <c r="L27" s="259"/>
      <c r="M27" s="260"/>
      <c r="N27" s="77"/>
      <c r="O27" s="462" t="s">
        <v>358</v>
      </c>
      <c r="P27" s="463"/>
      <c r="Q27" s="9"/>
    </row>
    <row r="28" spans="1:19" ht="34" customHeight="1" thickTop="1" thickBot="1" x14ac:dyDescent="0.5">
      <c r="A28" s="454" t="s">
        <v>409</v>
      </c>
      <c r="B28" s="455"/>
      <c r="C28" s="246"/>
      <c r="D28" s="476" t="s">
        <v>52</v>
      </c>
      <c r="E28" s="477"/>
      <c r="F28" s="478"/>
      <c r="G28" s="35">
        <f>SUM(G23:G27)</f>
        <v>0</v>
      </c>
      <c r="H28" s="9"/>
      <c r="I28" s="9"/>
      <c r="J28" s="9"/>
      <c r="K28" s="20" t="s">
        <v>46</v>
      </c>
      <c r="L28" s="259"/>
      <c r="M28" s="260"/>
      <c r="N28" s="77"/>
      <c r="O28" s="464"/>
      <c r="P28" s="463"/>
      <c r="Q28" s="9"/>
    </row>
    <row r="29" spans="1:19" ht="31.5" customHeight="1" thickBot="1" x14ac:dyDescent="0.5">
      <c r="A29" s="456"/>
      <c r="B29" s="457"/>
      <c r="C29" s="9"/>
      <c r="D29" s="467" t="s">
        <v>54</v>
      </c>
      <c r="E29" s="468"/>
      <c r="F29" s="469"/>
      <c r="G29" s="35">
        <f>MIN(100,G28/0.4)</f>
        <v>0</v>
      </c>
      <c r="H29" s="9"/>
      <c r="I29" s="9"/>
      <c r="J29" s="9"/>
      <c r="K29" s="20" t="s">
        <v>48</v>
      </c>
      <c r="L29" s="259"/>
      <c r="M29" s="260"/>
      <c r="N29" s="77"/>
      <c r="O29" s="464"/>
      <c r="P29" s="463"/>
      <c r="Q29" s="9"/>
    </row>
    <row r="30" spans="1:19" ht="33.75" customHeight="1" thickBot="1" x14ac:dyDescent="0.5">
      <c r="A30" s="458"/>
      <c r="B30" s="459"/>
      <c r="C30" s="9"/>
      <c r="D30" s="470" t="s">
        <v>56</v>
      </c>
      <c r="E30" s="471"/>
      <c r="F30" s="472"/>
      <c r="G30" s="36">
        <f>(G29*50%)</f>
        <v>0</v>
      </c>
      <c r="H30" s="9"/>
      <c r="I30" s="9"/>
      <c r="J30" s="9"/>
      <c r="K30" s="20" t="s">
        <v>50</v>
      </c>
      <c r="L30" s="259"/>
      <c r="M30" s="260"/>
      <c r="N30" s="77"/>
      <c r="O30" s="464"/>
      <c r="P30" s="463"/>
      <c r="Q30" s="9"/>
    </row>
    <row r="31" spans="1:19" ht="21.5" customHeight="1" thickTop="1" thickBot="1" x14ac:dyDescent="0.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33"/>
      <c r="P31" s="33"/>
      <c r="Q31" s="9"/>
      <c r="R31" s="8"/>
      <c r="S31" s="8"/>
    </row>
    <row r="32" spans="1:19" ht="39" customHeight="1" x14ac:dyDescent="0.35">
      <c r="A32" s="388" t="s">
        <v>346</v>
      </c>
      <c r="B32" s="389"/>
      <c r="C32" s="389"/>
      <c r="D32" s="389"/>
      <c r="E32" s="390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33" customHeight="1" x14ac:dyDescent="0.35">
      <c r="A33" s="391"/>
      <c r="B33" s="392"/>
      <c r="C33" s="392"/>
      <c r="D33" s="392"/>
      <c r="E33" s="39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1.65" customHeight="1" x14ac:dyDescent="0.35">
      <c r="A34" s="394" t="s">
        <v>121</v>
      </c>
      <c r="B34" s="395"/>
      <c r="C34" s="395"/>
      <c r="D34" s="395"/>
      <c r="E34" s="396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1.65" customHeight="1" x14ac:dyDescent="0.35">
      <c r="A35" s="394"/>
      <c r="B35" s="395"/>
      <c r="C35" s="395"/>
      <c r="D35" s="395"/>
      <c r="E35" s="396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1.65" customHeight="1" x14ac:dyDescent="0.35">
      <c r="A36" s="394" t="s">
        <v>122</v>
      </c>
      <c r="B36" s="395"/>
      <c r="C36" s="395"/>
      <c r="D36" s="395"/>
      <c r="E36" s="396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1.5" customHeight="1" thickBot="1" x14ac:dyDescent="0.4">
      <c r="A37" s="397"/>
      <c r="B37" s="398"/>
      <c r="C37" s="398"/>
      <c r="D37" s="398"/>
      <c r="E37" s="39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21.5" thickBot="1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21.5" thickBot="1" x14ac:dyDescent="0.55000000000000004">
      <c r="A39" s="448"/>
      <c r="B39" s="449"/>
      <c r="C39" s="449"/>
      <c r="D39" s="449"/>
      <c r="E39" s="449"/>
      <c r="F39" s="449"/>
      <c r="G39" s="449"/>
      <c r="H39" s="449"/>
      <c r="I39" s="449"/>
      <c r="J39" s="449"/>
      <c r="K39" s="449"/>
      <c r="L39" s="449"/>
      <c r="M39" s="449"/>
      <c r="N39" s="449"/>
      <c r="O39" s="449"/>
      <c r="P39" s="79"/>
      <c r="Q39" s="9"/>
    </row>
    <row r="40" spans="1:17" ht="37.5" customHeight="1" x14ac:dyDescent="0.7">
      <c r="A40" s="387" t="s">
        <v>125</v>
      </c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1"/>
      <c r="Q40" s="9"/>
    </row>
    <row r="41" spans="1:17" ht="16.5" customHeight="1" thickBot="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21.75" customHeight="1" thickTop="1" thickBot="1" x14ac:dyDescent="0.55000000000000004">
      <c r="A42" s="349" t="s">
        <v>366</v>
      </c>
      <c r="B42" s="400"/>
      <c r="C42" s="9"/>
      <c r="D42" s="309" t="s">
        <v>61</v>
      </c>
      <c r="E42" s="310"/>
      <c r="F42" s="311"/>
      <c r="G42" s="311"/>
      <c r="H42" s="312"/>
      <c r="I42" s="48" t="s">
        <v>62</v>
      </c>
      <c r="J42" s="9"/>
      <c r="K42" s="479" t="s">
        <v>63</v>
      </c>
      <c r="L42" s="479"/>
      <c r="M42" s="479"/>
      <c r="N42" s="9"/>
      <c r="O42" s="9"/>
      <c r="P42" s="9"/>
      <c r="Q42" s="9"/>
    </row>
    <row r="43" spans="1:17" ht="30.75" customHeight="1" thickBot="1" x14ac:dyDescent="0.4">
      <c r="A43" s="349"/>
      <c r="B43" s="400"/>
      <c r="C43" s="9"/>
      <c r="D43" s="351" t="s">
        <v>64</v>
      </c>
      <c r="E43" s="352"/>
      <c r="F43" s="353"/>
      <c r="G43" s="353"/>
      <c r="H43" s="354"/>
      <c r="I43" s="74">
        <v>20</v>
      </c>
      <c r="J43" s="9"/>
      <c r="K43" s="337" t="s">
        <v>387</v>
      </c>
      <c r="L43" s="337"/>
      <c r="M43" s="337"/>
      <c r="N43" s="9"/>
      <c r="O43" s="9"/>
      <c r="P43" s="9"/>
      <c r="Q43" s="9"/>
    </row>
    <row r="44" spans="1:17" ht="33" customHeight="1" thickBot="1" x14ac:dyDescent="0.4">
      <c r="A44" s="349"/>
      <c r="B44" s="400"/>
      <c r="C44" s="9"/>
      <c r="D44" s="305"/>
      <c r="E44" s="306"/>
      <c r="F44" s="307"/>
      <c r="G44" s="307"/>
      <c r="H44" s="308"/>
      <c r="I44" s="16"/>
      <c r="J44" s="9"/>
      <c r="K44" s="337"/>
      <c r="L44" s="337"/>
      <c r="M44" s="337"/>
      <c r="N44" s="9"/>
      <c r="O44" s="9"/>
      <c r="P44" s="9"/>
      <c r="Q44" s="9"/>
    </row>
    <row r="45" spans="1:17" ht="19.5" customHeight="1" thickBot="1" x14ac:dyDescent="0.5">
      <c r="A45" s="9"/>
      <c r="B45" s="9"/>
      <c r="C45" s="9"/>
      <c r="D45" s="9"/>
      <c r="E45" s="9"/>
      <c r="F45" s="9"/>
      <c r="G45" s="357" t="s">
        <v>66</v>
      </c>
      <c r="H45" s="358"/>
      <c r="I45" s="119">
        <f>MIN(40,I43+I44)</f>
        <v>20</v>
      </c>
      <c r="J45" s="9"/>
      <c r="K45" s="337"/>
      <c r="L45" s="337"/>
      <c r="M45" s="337"/>
      <c r="N45" s="9"/>
      <c r="O45" s="9"/>
      <c r="P45" s="9"/>
      <c r="Q45" s="9"/>
    </row>
    <row r="46" spans="1:17" ht="36" customHeight="1" thickBot="1" x14ac:dyDescent="0.5">
      <c r="A46" s="9"/>
      <c r="B46" s="9"/>
      <c r="C46" s="9"/>
      <c r="D46" s="9"/>
      <c r="E46" s="9"/>
      <c r="F46" s="9"/>
      <c r="G46" s="359" t="s">
        <v>56</v>
      </c>
      <c r="H46" s="360"/>
      <c r="I46" s="27">
        <f>SUM(I45/40*20)</f>
        <v>10</v>
      </c>
      <c r="J46" s="9"/>
      <c r="K46" s="337"/>
      <c r="L46" s="337"/>
      <c r="M46" s="337"/>
      <c r="N46" s="9"/>
      <c r="O46" s="9"/>
      <c r="P46" s="9"/>
      <c r="Q46" s="9"/>
    </row>
    <row r="47" spans="1:17" ht="21.5" thickBot="1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21.5" thickBot="1" x14ac:dyDescent="0.55000000000000004">
      <c r="A48" s="448"/>
      <c r="B48" s="449"/>
      <c r="C48" s="449"/>
      <c r="D48" s="449"/>
      <c r="E48" s="449"/>
      <c r="F48" s="449"/>
      <c r="G48" s="449"/>
      <c r="H48" s="449"/>
      <c r="I48" s="449"/>
      <c r="J48" s="449"/>
      <c r="K48" s="449"/>
      <c r="L48" s="449"/>
      <c r="M48" s="449"/>
      <c r="N48" s="449"/>
      <c r="O48" s="449"/>
      <c r="P48" s="79"/>
      <c r="Q48" s="9"/>
    </row>
  </sheetData>
  <sheetProtection algorithmName="SHA-512" hashValue="zZDI4pPee2LvjSNVp2LOFKhN0+UWLyt/3/1cNsGeCGadJGEAbr6M2qZeWN6eMTRtmoNJ6Oxnh/YCFzR53q5mng==" saltValue="jzPizziXjdj9N6GNf7TCrA==" spinCount="100000" sheet="1" selectLockedCells="1"/>
  <mergeCells count="68">
    <mergeCell ref="P12:Q17"/>
    <mergeCell ref="N13:N17"/>
    <mergeCell ref="O13:O17"/>
    <mergeCell ref="N10:O11"/>
    <mergeCell ref="A23:A27"/>
    <mergeCell ref="B23:B27"/>
    <mergeCell ref="L21:O21"/>
    <mergeCell ref="F10:I10"/>
    <mergeCell ref="C11:C12"/>
    <mergeCell ref="D11:D12"/>
    <mergeCell ref="E11:E12"/>
    <mergeCell ref="F11:I11"/>
    <mergeCell ref="J11:J12"/>
    <mergeCell ref="K11:K12"/>
    <mergeCell ref="L11:L12"/>
    <mergeCell ref="M11:M12"/>
    <mergeCell ref="A1:O1"/>
    <mergeCell ref="A2:C2"/>
    <mergeCell ref="A9:O9"/>
    <mergeCell ref="G4:J4"/>
    <mergeCell ref="G5:J5"/>
    <mergeCell ref="B4:C4"/>
    <mergeCell ref="B5:C5"/>
    <mergeCell ref="B6:C6"/>
    <mergeCell ref="A7:C7"/>
    <mergeCell ref="A4:A6"/>
    <mergeCell ref="A48:O48"/>
    <mergeCell ref="D42:H42"/>
    <mergeCell ref="O22:P22"/>
    <mergeCell ref="D29:F29"/>
    <mergeCell ref="D30:F30"/>
    <mergeCell ref="D27:F27"/>
    <mergeCell ref="D28:F28"/>
    <mergeCell ref="E26:F26"/>
    <mergeCell ref="L26:M26"/>
    <mergeCell ref="G45:H45"/>
    <mergeCell ref="G46:H46"/>
    <mergeCell ref="A39:O39"/>
    <mergeCell ref="A40:O40"/>
    <mergeCell ref="K43:M46"/>
    <mergeCell ref="K42:M42"/>
    <mergeCell ref="A42:B44"/>
    <mergeCell ref="O27:P30"/>
    <mergeCell ref="L27:M27"/>
    <mergeCell ref="L28:M28"/>
    <mergeCell ref="L29:M29"/>
    <mergeCell ref="L30:M30"/>
    <mergeCell ref="L22:M22"/>
    <mergeCell ref="E23:F23"/>
    <mergeCell ref="L23:M23"/>
    <mergeCell ref="A28:B30"/>
    <mergeCell ref="A13:A14"/>
    <mergeCell ref="E24:F24"/>
    <mergeCell ref="L24:M24"/>
    <mergeCell ref="E25:F25"/>
    <mergeCell ref="L25:M25"/>
    <mergeCell ref="A20:O20"/>
    <mergeCell ref="A19:O19"/>
    <mergeCell ref="D21:H21"/>
    <mergeCell ref="O23:P26"/>
    <mergeCell ref="A22:B22"/>
    <mergeCell ref="C22:C28"/>
    <mergeCell ref="E22:F22"/>
    <mergeCell ref="A32:E33"/>
    <mergeCell ref="A34:E35"/>
    <mergeCell ref="A36:E37"/>
    <mergeCell ref="D43:H43"/>
    <mergeCell ref="D44:H44"/>
  </mergeCells>
  <conditionalFormatting sqref="I23:I26 N23:N30">
    <cfRule type="containsText" dxfId="3" priority="3" operator="containsText" text="eCQM">
      <formula>NOT(ISERROR(SEARCH("eCQM",I23)))</formula>
    </cfRule>
  </conditionalFormatting>
  <conditionalFormatting sqref="J17:L17">
    <cfRule type="containsText" dxfId="2" priority="2" operator="containsText" text="STOP">
      <formula>NOT(ISERROR(SEARCH("STOP",J17)))</formula>
    </cfRule>
  </conditionalFormatting>
  <conditionalFormatting sqref="N13:O17">
    <cfRule type="containsText" dxfId="1" priority="1" operator="containsText" text="STOP">
      <formula>NOT(ISERROR(SEARCH("STOP",N13)))</formula>
    </cfRule>
  </conditionalFormatting>
  <dataValidations count="2">
    <dataValidation type="list" allowBlank="1" showInputMessage="1" showErrorMessage="1" sqref="D44:H44" xr:uid="{19A8E692-5920-4CBE-814C-DC6BC825941B}">
      <formula1>#REF!</formula1>
    </dataValidation>
    <dataValidation type="list" allowBlank="1" showInputMessage="1" showErrorMessage="1" sqref="D15 H15:M15" xr:uid="{D4516691-F23D-4E3A-8E3A-BE55A88BF9F5}">
      <formula1>"Yes, No"</formula1>
    </dataValidation>
  </dataValidations>
  <hyperlinks>
    <hyperlink ref="A2:C2" r:id="rId1" display="Explore MIPS Value Pathways (MVPs) on QPP" xr:uid="{A9F02A8E-6A42-40F1-AA32-19DFBE2D28B2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56D330-99F4-4527-AABA-A5329E49070E}">
          <x14:formula1>
            <xm:f>Calc_Validation_DropDown!$A$14:$A$16</xm:f>
          </x14:formula1>
          <xm:sqref>I23:I26 N23:N30</xm:sqref>
        </x14:dataValidation>
        <x14:dataValidation type="list" allowBlank="1" showInputMessage="1" showErrorMessage="1" xr:uid="{4B9DE3F8-2276-4382-AC94-42D8319D453D}">
          <x14:formula1>
            <xm:f>Calc_Validation_DropDown!$A$5:$A$7</xm:f>
          </x14:formula1>
          <xm:sqref>H23:H26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B8D55-A421-424C-A95B-4003557AB944}">
  <sheetPr>
    <tabColor rgb="FF00B050"/>
  </sheetPr>
  <dimension ref="A1:S41"/>
  <sheetViews>
    <sheetView zoomScale="70" zoomScaleNormal="70" workbookViewId="0">
      <selection activeCell="E12" sqref="E12:F12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16.26953125" customWidth="1"/>
    <col min="5" max="5" width="18.453125" customWidth="1"/>
    <col min="6" max="6" width="29.7265625" customWidth="1"/>
    <col min="7" max="7" width="19.81640625" customWidth="1"/>
    <col min="8" max="8" width="19.1796875" customWidth="1"/>
    <col min="9" max="9" width="21.1796875" customWidth="1"/>
    <col min="10" max="10" width="15.1796875" customWidth="1"/>
    <col min="11" max="11" width="20.81640625" customWidth="1"/>
    <col min="12" max="12" width="21.81640625" customWidth="1"/>
    <col min="13" max="13" width="26.1796875" customWidth="1"/>
    <col min="14" max="14" width="36.54296875" customWidth="1"/>
    <col min="15" max="15" width="26" customWidth="1"/>
  </cols>
  <sheetData>
    <row r="1" spans="1:16" ht="46" x14ac:dyDescent="1">
      <c r="A1" s="411" t="s">
        <v>381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72"/>
    </row>
    <row r="2" spans="1:16" ht="21.5" thickBot="1" x14ac:dyDescent="0.55000000000000004">
      <c r="A2" s="486" t="s">
        <v>116</v>
      </c>
      <c r="B2" s="486"/>
      <c r="C2" s="486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88"/>
    </row>
    <row r="3" spans="1:16" ht="21.5" thickBot="1" x14ac:dyDescent="0.55000000000000004">
      <c r="A3" s="153"/>
      <c r="B3" s="153"/>
      <c r="C3" s="153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ht="22" thickTop="1" thickBot="1" x14ac:dyDescent="0.55000000000000004">
      <c r="A4" s="385" t="s">
        <v>361</v>
      </c>
      <c r="B4" s="247" t="s">
        <v>332</v>
      </c>
      <c r="C4" s="383"/>
      <c r="D4" s="154">
        <f>G19</f>
        <v>0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6" ht="24" thickBot="1" x14ac:dyDescent="0.55000000000000004">
      <c r="A5" s="385"/>
      <c r="B5" s="247" t="s">
        <v>333</v>
      </c>
      <c r="C5" s="383"/>
      <c r="D5" s="147">
        <f>I35</f>
        <v>30</v>
      </c>
      <c r="E5" s="88"/>
      <c r="F5" s="130"/>
      <c r="G5" s="224" t="s">
        <v>9</v>
      </c>
      <c r="H5" s="225"/>
      <c r="I5" s="225"/>
      <c r="J5" s="225"/>
      <c r="K5" s="88"/>
      <c r="L5" s="88"/>
      <c r="M5" s="88"/>
      <c r="N5" s="88"/>
      <c r="O5" s="88"/>
      <c r="P5" s="88"/>
    </row>
    <row r="6" spans="1:16" ht="24" thickBot="1" x14ac:dyDescent="0.55000000000000004">
      <c r="A6" s="386"/>
      <c r="B6" s="247" t="s">
        <v>114</v>
      </c>
      <c r="C6" s="383"/>
      <c r="D6" s="148">
        <f>K40</f>
        <v>0</v>
      </c>
      <c r="E6" s="88"/>
      <c r="F6" s="131"/>
      <c r="G6" s="224" t="s">
        <v>4</v>
      </c>
      <c r="H6" s="225"/>
      <c r="I6" s="225"/>
      <c r="J6" s="225"/>
      <c r="K6" s="88"/>
      <c r="L6" s="88"/>
      <c r="M6" s="88"/>
      <c r="N6" s="88"/>
      <c r="O6" s="88"/>
      <c r="P6" s="88"/>
    </row>
    <row r="7" spans="1:16" ht="26.5" thickBot="1" x14ac:dyDescent="0.6">
      <c r="A7" s="249" t="s">
        <v>70</v>
      </c>
      <c r="B7" s="250"/>
      <c r="C7" s="384"/>
      <c r="D7" s="149">
        <f>SUM(D3:D6)</f>
        <v>30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8" spans="1:16" ht="21.5" thickBot="1" x14ac:dyDescent="0.55000000000000004">
      <c r="A8" s="401"/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73"/>
    </row>
    <row r="9" spans="1:16" ht="37.5" customHeight="1" x14ac:dyDescent="0.7">
      <c r="A9" s="387" t="s">
        <v>369</v>
      </c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1"/>
    </row>
    <row r="10" spans="1:16" ht="52.5" customHeight="1" thickBot="1" x14ac:dyDescent="0.65">
      <c r="A10" s="2"/>
      <c r="B10" s="6"/>
      <c r="C10" s="6"/>
      <c r="D10" s="238" t="s">
        <v>117</v>
      </c>
      <c r="E10" s="238"/>
      <c r="F10" s="238"/>
      <c r="G10" s="238"/>
      <c r="H10" s="238"/>
      <c r="I10" s="6"/>
      <c r="J10" s="232" t="s">
        <v>118</v>
      </c>
      <c r="K10" s="232"/>
      <c r="L10" s="232"/>
      <c r="M10" s="232"/>
      <c r="N10" s="5"/>
      <c r="O10" s="121"/>
      <c r="P10" s="9"/>
    </row>
    <row r="11" spans="1:16" ht="21.75" customHeight="1" thickBot="1" x14ac:dyDescent="0.55000000000000004">
      <c r="A11" s="376" t="s">
        <v>33</v>
      </c>
      <c r="B11" s="376"/>
      <c r="C11" s="246"/>
      <c r="D11" s="9"/>
      <c r="E11" s="240" t="s">
        <v>34</v>
      </c>
      <c r="F11" s="241"/>
      <c r="G11" s="17" t="s">
        <v>35</v>
      </c>
      <c r="H11" s="18" t="s">
        <v>36</v>
      </c>
      <c r="I11" s="12"/>
      <c r="J11" s="9"/>
      <c r="K11" s="347" t="s">
        <v>34</v>
      </c>
      <c r="L11" s="348"/>
      <c r="M11" s="37" t="s">
        <v>35</v>
      </c>
      <c r="N11" s="46" t="s">
        <v>63</v>
      </c>
      <c r="O11" s="9"/>
      <c r="P11" s="9"/>
    </row>
    <row r="12" spans="1:16" ht="29.25" customHeight="1" thickTop="1" thickBot="1" x14ac:dyDescent="0.5">
      <c r="A12" s="421" t="s">
        <v>365</v>
      </c>
      <c r="B12" s="424" t="s">
        <v>119</v>
      </c>
      <c r="C12" s="246"/>
      <c r="D12" s="22" t="s">
        <v>39</v>
      </c>
      <c r="E12" s="259"/>
      <c r="F12" s="260"/>
      <c r="G12" s="61">
        <v>0</v>
      </c>
      <c r="H12" s="76"/>
      <c r="I12" s="12"/>
      <c r="J12" s="22" t="s">
        <v>40</v>
      </c>
      <c r="K12" s="259"/>
      <c r="L12" s="260"/>
      <c r="M12" s="61"/>
      <c r="N12" s="403" t="s">
        <v>128</v>
      </c>
      <c r="O12" s="9"/>
      <c r="P12" s="9"/>
    </row>
    <row r="13" spans="1:16" ht="32.25" customHeight="1" thickBot="1" x14ac:dyDescent="0.5">
      <c r="A13" s="422"/>
      <c r="B13" s="314"/>
      <c r="C13" s="246"/>
      <c r="D13" s="20" t="s">
        <v>41</v>
      </c>
      <c r="E13" s="259"/>
      <c r="F13" s="260"/>
      <c r="G13" s="61">
        <v>0</v>
      </c>
      <c r="H13" s="76"/>
      <c r="I13" s="12"/>
      <c r="J13" s="20" t="s">
        <v>42</v>
      </c>
      <c r="K13" s="259"/>
      <c r="L13" s="260"/>
      <c r="M13" s="61"/>
      <c r="N13" s="403"/>
      <c r="O13" s="9"/>
      <c r="P13" s="9"/>
    </row>
    <row r="14" spans="1:16" ht="32.25" customHeight="1" thickBot="1" x14ac:dyDescent="0.5">
      <c r="A14" s="422"/>
      <c r="B14" s="314"/>
      <c r="C14" s="246"/>
      <c r="D14" s="21" t="s">
        <v>43</v>
      </c>
      <c r="E14" s="259"/>
      <c r="F14" s="260"/>
      <c r="G14" s="61">
        <v>0</v>
      </c>
      <c r="H14" s="76"/>
      <c r="I14" s="12"/>
      <c r="J14" s="20" t="s">
        <v>44</v>
      </c>
      <c r="K14" s="259"/>
      <c r="L14" s="260"/>
      <c r="M14" s="61"/>
      <c r="N14" s="403"/>
      <c r="O14" s="9"/>
      <c r="P14" s="9"/>
    </row>
    <row r="15" spans="1:16" ht="30.75" customHeight="1" thickBot="1" x14ac:dyDescent="0.5">
      <c r="A15" s="422"/>
      <c r="B15" s="314"/>
      <c r="C15" s="246"/>
      <c r="D15" s="21" t="s">
        <v>45</v>
      </c>
      <c r="E15" s="405"/>
      <c r="F15" s="406"/>
      <c r="G15" s="61">
        <v>0</v>
      </c>
      <c r="H15" s="76"/>
      <c r="I15" s="12"/>
      <c r="J15" s="20" t="s">
        <v>46</v>
      </c>
      <c r="K15" s="259"/>
      <c r="L15" s="260"/>
      <c r="M15" s="61"/>
      <c r="N15" s="403"/>
      <c r="O15" s="9"/>
      <c r="P15" s="9"/>
    </row>
    <row r="16" spans="1:16" ht="28.5" customHeight="1" thickTop="1" thickBot="1" x14ac:dyDescent="0.5">
      <c r="A16" s="422"/>
      <c r="B16" s="314"/>
      <c r="C16" s="246"/>
      <c r="D16" s="483" t="s">
        <v>73</v>
      </c>
      <c r="E16" s="484"/>
      <c r="F16" s="485"/>
      <c r="G16" s="34">
        <v>0</v>
      </c>
      <c r="H16" s="9"/>
      <c r="I16" s="9"/>
      <c r="J16" s="9"/>
      <c r="K16" s="9"/>
      <c r="L16" s="9"/>
      <c r="M16" s="9"/>
      <c r="N16" s="403"/>
      <c r="O16" s="9"/>
      <c r="P16" s="9"/>
    </row>
    <row r="17" spans="1:19" ht="30.5" customHeight="1" thickBot="1" x14ac:dyDescent="0.5">
      <c r="A17" s="422"/>
      <c r="B17" s="314"/>
      <c r="C17" s="246"/>
      <c r="D17" s="476" t="s">
        <v>52</v>
      </c>
      <c r="E17" s="477"/>
      <c r="F17" s="478"/>
      <c r="G17" s="35">
        <f>SUM(G12:G16)</f>
        <v>0</v>
      </c>
      <c r="H17" s="9"/>
      <c r="I17" s="9"/>
      <c r="J17" s="9"/>
      <c r="K17" s="9"/>
      <c r="L17" s="9"/>
      <c r="M17" s="9"/>
      <c r="N17" s="403"/>
      <c r="O17" s="9"/>
      <c r="P17" s="9"/>
    </row>
    <row r="18" spans="1:19" ht="42" customHeight="1" thickBot="1" x14ac:dyDescent="0.5">
      <c r="A18" s="422"/>
      <c r="B18" s="314"/>
      <c r="C18" s="9"/>
      <c r="D18" s="467" t="s">
        <v>54</v>
      </c>
      <c r="E18" s="468"/>
      <c r="F18" s="469"/>
      <c r="G18" s="35">
        <f>MIN(100,G17/0.4)</f>
        <v>0</v>
      </c>
      <c r="H18" s="9"/>
      <c r="I18" s="9"/>
      <c r="J18" s="9"/>
      <c r="K18" s="9"/>
      <c r="L18" s="9"/>
      <c r="M18" s="9"/>
      <c r="N18" s="403"/>
      <c r="O18" s="9"/>
      <c r="P18" s="9"/>
    </row>
    <row r="19" spans="1:19" ht="41.15" customHeight="1" thickBot="1" x14ac:dyDescent="0.5">
      <c r="A19" s="422"/>
      <c r="B19" s="314"/>
      <c r="C19" s="9"/>
      <c r="D19" s="470" t="s">
        <v>56</v>
      </c>
      <c r="E19" s="471"/>
      <c r="F19" s="472"/>
      <c r="G19" s="36">
        <f>(G18*40%)</f>
        <v>0</v>
      </c>
      <c r="H19" s="9"/>
      <c r="I19" s="9"/>
      <c r="J19" s="9"/>
      <c r="K19" s="9"/>
      <c r="L19" s="9"/>
      <c r="M19" s="9"/>
      <c r="N19" s="404"/>
      <c r="O19" s="9"/>
      <c r="P19" s="9"/>
    </row>
    <row r="20" spans="1:19" ht="21.5" thickTop="1" x14ac:dyDescent="0.45">
      <c r="A20" s="423"/>
      <c r="B20" s="314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33"/>
      <c r="P20" s="33"/>
      <c r="Q20" s="8"/>
      <c r="R20" s="8"/>
      <c r="S20" s="8"/>
    </row>
    <row r="21" spans="1:19" ht="21.5" thickBot="1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9" ht="39" customHeight="1" x14ac:dyDescent="0.35">
      <c r="A22" s="388" t="s">
        <v>346</v>
      </c>
      <c r="B22" s="389"/>
      <c r="C22" s="389"/>
      <c r="D22" s="389"/>
      <c r="E22" s="39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9" ht="33" customHeight="1" x14ac:dyDescent="0.35">
      <c r="A23" s="391"/>
      <c r="B23" s="392"/>
      <c r="C23" s="392"/>
      <c r="D23" s="392"/>
      <c r="E23" s="393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9" ht="21.65" customHeight="1" x14ac:dyDescent="0.35">
      <c r="A24" s="394" t="s">
        <v>121</v>
      </c>
      <c r="B24" s="395"/>
      <c r="C24" s="395"/>
      <c r="D24" s="395"/>
      <c r="E24" s="396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9" ht="21.65" customHeight="1" x14ac:dyDescent="0.35">
      <c r="A25" s="394"/>
      <c r="B25" s="395"/>
      <c r="C25" s="395"/>
      <c r="D25" s="395"/>
      <c r="E25" s="396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9" ht="21.65" customHeight="1" x14ac:dyDescent="0.35">
      <c r="A26" s="394" t="s">
        <v>122</v>
      </c>
      <c r="B26" s="395"/>
      <c r="C26" s="395"/>
      <c r="D26" s="395"/>
      <c r="E26" s="396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9" ht="21.5" customHeight="1" thickBot="1" x14ac:dyDescent="0.4">
      <c r="A27" s="397"/>
      <c r="B27" s="398"/>
      <c r="C27" s="398"/>
      <c r="D27" s="398"/>
      <c r="E27" s="39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9" ht="2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9" ht="21.5" thickBot="1" x14ac:dyDescent="0.55000000000000004">
      <c r="A29" s="401"/>
      <c r="B29" s="401"/>
      <c r="C29" s="401"/>
      <c r="D29" s="401"/>
      <c r="E29" s="401"/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73"/>
    </row>
    <row r="30" spans="1:19" ht="37.5" customHeight="1" x14ac:dyDescent="0.7">
      <c r="A30" s="387" t="s">
        <v>370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1"/>
    </row>
    <row r="31" spans="1:19" ht="16.5" customHeight="1" thickBot="1" x14ac:dyDescent="0.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9" ht="21.75" customHeight="1" thickTop="1" thickBot="1" x14ac:dyDescent="0.55000000000000004">
      <c r="A32" s="349" t="s">
        <v>384</v>
      </c>
      <c r="B32" s="400"/>
      <c r="C32" s="9"/>
      <c r="D32" s="309" t="s">
        <v>61</v>
      </c>
      <c r="E32" s="310"/>
      <c r="F32" s="311"/>
      <c r="G32" s="311"/>
      <c r="H32" s="312"/>
      <c r="I32" s="48" t="s">
        <v>62</v>
      </c>
      <c r="J32" s="9"/>
      <c r="K32" s="482" t="s">
        <v>63</v>
      </c>
      <c r="L32" s="482"/>
      <c r="M32" s="9"/>
      <c r="N32" s="9"/>
      <c r="O32" s="9"/>
      <c r="P32" s="9"/>
    </row>
    <row r="33" spans="1:16" ht="51.5" customHeight="1" thickBot="1" x14ac:dyDescent="0.4">
      <c r="A33" s="349"/>
      <c r="B33" s="400"/>
      <c r="C33" s="9"/>
      <c r="D33" s="305"/>
      <c r="E33" s="306"/>
      <c r="F33" s="307"/>
      <c r="G33" s="307"/>
      <c r="H33" s="308"/>
      <c r="I33" s="16">
        <v>40</v>
      </c>
      <c r="J33" s="9"/>
      <c r="K33" s="337" t="s">
        <v>383</v>
      </c>
      <c r="L33" s="337"/>
      <c r="M33" s="9"/>
      <c r="N33" s="9"/>
      <c r="O33" s="9"/>
      <c r="P33" s="9"/>
    </row>
    <row r="34" spans="1:16" ht="19.5" customHeight="1" thickBot="1" x14ac:dyDescent="0.5">
      <c r="A34" s="9"/>
      <c r="B34" s="9"/>
      <c r="C34" s="9"/>
      <c r="D34" s="9"/>
      <c r="E34" s="9"/>
      <c r="F34" s="9"/>
      <c r="G34" s="357" t="s">
        <v>66</v>
      </c>
      <c r="H34" s="358"/>
      <c r="I34" s="119">
        <f>MIN(40,+I33)</f>
        <v>40</v>
      </c>
      <c r="J34" s="9"/>
      <c r="K34" s="337"/>
      <c r="L34" s="337"/>
      <c r="M34" s="9"/>
      <c r="N34" s="9"/>
      <c r="O34" s="9"/>
      <c r="P34" s="9"/>
    </row>
    <row r="35" spans="1:16" ht="36" customHeight="1" thickBot="1" x14ac:dyDescent="0.5">
      <c r="A35" s="9"/>
      <c r="B35" s="9"/>
      <c r="C35" s="9"/>
      <c r="D35" s="9"/>
      <c r="E35" s="9"/>
      <c r="F35" s="9"/>
      <c r="G35" s="359" t="s">
        <v>56</v>
      </c>
      <c r="H35" s="360"/>
      <c r="I35" s="27">
        <f>SUM(I34/40*30)</f>
        <v>30</v>
      </c>
      <c r="J35" s="9"/>
      <c r="K35" s="337"/>
      <c r="L35" s="337"/>
      <c r="M35" s="9"/>
      <c r="N35" s="9"/>
      <c r="O35" s="9"/>
      <c r="P35" s="9"/>
    </row>
    <row r="36" spans="1:16" ht="2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21.5" thickBot="1" x14ac:dyDescent="0.55000000000000004">
      <c r="A37" s="401"/>
      <c r="B37" s="401"/>
      <c r="C37" s="401"/>
      <c r="D37" s="401"/>
      <c r="E37" s="401"/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73"/>
    </row>
    <row r="38" spans="1:16" ht="37.5" customHeight="1" x14ac:dyDescent="0.7">
      <c r="A38" s="387" t="s">
        <v>382</v>
      </c>
      <c r="B38" s="387"/>
      <c r="C38" s="387"/>
      <c r="D38" s="387"/>
      <c r="E38" s="387"/>
      <c r="F38" s="387"/>
      <c r="G38" s="387"/>
      <c r="H38" s="387"/>
      <c r="I38" s="387"/>
      <c r="J38" s="387"/>
      <c r="K38" s="387"/>
      <c r="L38" s="387"/>
      <c r="M38" s="220"/>
      <c r="N38" s="220"/>
      <c r="O38" s="220"/>
      <c r="P38" s="9"/>
    </row>
    <row r="39" spans="1:16" ht="31" customHeight="1" thickBot="1" x14ac:dyDescent="0.75">
      <c r="A39" s="122"/>
      <c r="B39" s="487" t="s">
        <v>435</v>
      </c>
      <c r="C39" s="487"/>
      <c r="D39" s="487"/>
      <c r="E39" s="487"/>
      <c r="F39" s="487"/>
      <c r="G39" s="487"/>
      <c r="H39" s="122"/>
      <c r="I39" s="122"/>
      <c r="J39" s="122"/>
      <c r="K39" s="122"/>
      <c r="L39" s="122"/>
      <c r="M39" s="488" t="s">
        <v>438</v>
      </c>
      <c r="N39" s="488"/>
      <c r="O39" s="220"/>
      <c r="P39" s="2"/>
    </row>
    <row r="40" spans="1:16" ht="34.5" customHeight="1" thickBot="1" x14ac:dyDescent="0.6">
      <c r="A40" s="9"/>
      <c r="B40" s="487"/>
      <c r="C40" s="487"/>
      <c r="D40" s="487"/>
      <c r="E40" s="487"/>
      <c r="F40" s="487"/>
      <c r="G40" s="487"/>
      <c r="H40" s="2"/>
      <c r="I40" s="359" t="s">
        <v>120</v>
      </c>
      <c r="J40" s="450"/>
      <c r="K40" s="109">
        <v>0</v>
      </c>
      <c r="L40" s="2"/>
      <c r="M40" s="488"/>
      <c r="N40" s="488"/>
      <c r="O40" s="220"/>
      <c r="P40" s="2"/>
    </row>
    <row r="41" spans="1:16" ht="21.75" customHeight="1" x14ac:dyDescent="0.5">
      <c r="A41" s="9"/>
      <c r="B41" s="9"/>
      <c r="C41" s="9"/>
      <c r="D41" s="9"/>
      <c r="E41" s="9"/>
      <c r="F41" s="9"/>
      <c r="G41" s="9"/>
      <c r="H41" s="9"/>
      <c r="I41" s="2"/>
      <c r="J41" s="2"/>
      <c r="K41" s="2"/>
      <c r="L41" s="2"/>
      <c r="M41" s="2"/>
      <c r="N41" s="2"/>
      <c r="O41" s="2"/>
      <c r="P41" s="2"/>
    </row>
  </sheetData>
  <sheetProtection algorithmName="SHA-512" hashValue="Cq7J0eLAbGg72QG605OLMZF0mRoRgVevzi7Eeb83oIcv/qoDSOGLWu0rqGOd/AyAg1nbQMj6m89u2c4LRHxjjw==" saltValue="WwBvRB0YnQc0v1uhgkE2Iw==" spinCount="100000" sheet="1" selectLockedCells="1"/>
  <mergeCells count="49">
    <mergeCell ref="I40:J40"/>
    <mergeCell ref="N12:N19"/>
    <mergeCell ref="A37:O37"/>
    <mergeCell ref="A38:L38"/>
    <mergeCell ref="K14:L14"/>
    <mergeCell ref="E15:F15"/>
    <mergeCell ref="K15:L15"/>
    <mergeCell ref="D17:F17"/>
    <mergeCell ref="D18:F18"/>
    <mergeCell ref="A29:O29"/>
    <mergeCell ref="A30:O30"/>
    <mergeCell ref="B39:G40"/>
    <mergeCell ref="M39:N40"/>
    <mergeCell ref="A1:O1"/>
    <mergeCell ref="A2:C2"/>
    <mergeCell ref="A8:O8"/>
    <mergeCell ref="B4:C4"/>
    <mergeCell ref="B5:C5"/>
    <mergeCell ref="B6:C6"/>
    <mergeCell ref="A7:C7"/>
    <mergeCell ref="A4:A6"/>
    <mergeCell ref="G5:J5"/>
    <mergeCell ref="G6:J6"/>
    <mergeCell ref="K11:L11"/>
    <mergeCell ref="A12:A20"/>
    <mergeCell ref="B12:B20"/>
    <mergeCell ref="D16:F16"/>
    <mergeCell ref="E12:F12"/>
    <mergeCell ref="K12:L12"/>
    <mergeCell ref="E13:F13"/>
    <mergeCell ref="K13:L13"/>
    <mergeCell ref="E14:F14"/>
    <mergeCell ref="D19:F19"/>
    <mergeCell ref="A9:O9"/>
    <mergeCell ref="A32:B33"/>
    <mergeCell ref="D32:H32"/>
    <mergeCell ref="K32:L32"/>
    <mergeCell ref="K33:L35"/>
    <mergeCell ref="D33:H33"/>
    <mergeCell ref="G34:H34"/>
    <mergeCell ref="G35:H35"/>
    <mergeCell ref="A22:E23"/>
    <mergeCell ref="A24:E25"/>
    <mergeCell ref="A26:E27"/>
    <mergeCell ref="D10:H10"/>
    <mergeCell ref="J10:M10"/>
    <mergeCell ref="A11:B11"/>
    <mergeCell ref="C11:C17"/>
    <mergeCell ref="E11:F11"/>
  </mergeCells>
  <dataValidations count="1">
    <dataValidation type="list" allowBlank="1" showInputMessage="1" showErrorMessage="1" sqref="D33:H33" xr:uid="{849EE78E-5992-4924-95AC-F2DE9897B707}">
      <formula1>#REF!</formula1>
    </dataValidation>
  </dataValidations>
  <hyperlinks>
    <hyperlink ref="A2:C2" r:id="rId1" display="Explore MIPS Value Pathways (MVPs) on QPP" xr:uid="{89E9E78F-415A-434C-A2A2-0C28EA1F1D67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12E97C-C0C9-4372-9FF4-6B6FB542D961}">
          <x14:formula1>
            <xm:f>Calc_Validation_DropDown!$A$5:$A$7</xm:f>
          </x14:formula1>
          <xm:sqref>H12:H15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dfbd6cd6-3262-48dc-8011-f5abeb79275f}" enabled="1" method="Standard" siteId="{da67ef1b-ca59-4db2-9a8c-aa8d94617a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Start Here – Practice Setup</vt:lpstr>
      <vt:lpstr>Traditional MIPS</vt:lpstr>
      <vt:lpstr>Traditional MIPS APM Entity</vt:lpstr>
      <vt:lpstr>Traditional MIPS Small Prac</vt:lpstr>
      <vt:lpstr>Traditional MIPS PI Excl</vt:lpstr>
      <vt:lpstr>MVP</vt:lpstr>
      <vt:lpstr>MVP Subgroup</vt:lpstr>
      <vt:lpstr>MVP APM Entity </vt:lpstr>
      <vt:lpstr>MVP Small Prac</vt:lpstr>
      <vt:lpstr>Trad MIPS PI Measure Excl</vt:lpstr>
      <vt:lpstr>PI Measure Exc Estimator</vt:lpstr>
      <vt:lpstr>Resources</vt:lpstr>
      <vt:lpstr>Trad IA</vt:lpstr>
      <vt:lpstr>Admin Quality Measures</vt:lpstr>
      <vt:lpstr>Calc_Validation_DropDown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Hart, Sharon</dc:creator>
  <cp:keywords/>
  <dc:description/>
  <cp:lastModifiedBy>Hart, Sharon</cp:lastModifiedBy>
  <cp:revision/>
  <dcterms:created xsi:type="dcterms:W3CDTF">2024-07-30T14:06:22Z</dcterms:created>
  <dcterms:modified xsi:type="dcterms:W3CDTF">2026-04-28T15:16:12Z</dcterms:modified>
  <cp:category/>
  <cp:contentStatus/>
</cp:coreProperties>
</file>