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kessoncorp-my.sharepoint.com/personal/sharon_hart_mckesson_com/Documents/2026 MIPS/Estimators/"/>
    </mc:Choice>
  </mc:AlternateContent>
  <xr:revisionPtr revIDLastSave="0" documentId="8_{3905875A-0208-4BFB-8AEB-96B8629C65EB}" xr6:coauthVersionLast="47" xr6:coauthVersionMax="47" xr10:uidLastSave="{00000000-0000-0000-0000-000000000000}"/>
  <bookViews>
    <workbookView xWindow="-110" yWindow="-110" windowWidth="19420" windowHeight="10300" tabRatio="740" activeTab="2" xr2:uid="{D2B1A072-6BF2-4952-808B-CD7DDBCA1E8F}"/>
  </bookViews>
  <sheets>
    <sheet name="Start Here – Practice Setup" sheetId="27" r:id="rId1"/>
    <sheet name="Sheet1" sheetId="25" state="hidden" r:id="rId2"/>
    <sheet name="Traditional MIPS" sheetId="1" r:id="rId3"/>
    <sheet name="Traditional MIPS APM Entity OLD" sheetId="7" state="hidden" r:id="rId4"/>
    <sheet name="Traditional MIPS APM Entity" sheetId="19" r:id="rId5"/>
    <sheet name="Traditional MIPS Small Prac" sheetId="31" r:id="rId6"/>
    <sheet name="Traditional MIPS PI Excl" sheetId="23" r:id="rId7"/>
    <sheet name="MVP" sheetId="5" r:id="rId8"/>
    <sheet name="MVP Subgroup" sheetId="9" r:id="rId9"/>
    <sheet name="MVP APM Entity OLD " sheetId="8" state="hidden" r:id="rId10"/>
    <sheet name="MVP APM Entity " sheetId="21" r:id="rId11"/>
    <sheet name="MVP PI Excl" sheetId="30" r:id="rId12"/>
    <sheet name="MVP Small Prac" sheetId="24" r:id="rId13"/>
    <sheet name="PI Measure Exc Estimator" sheetId="32" r:id="rId14"/>
    <sheet name="Trad MIPS PI Measure Excl" sheetId="33" r:id="rId15"/>
    <sheet name="Resources" sheetId="10" r:id="rId16"/>
    <sheet name="Admin Quality Measures" sheetId="4" state="hidden" r:id="rId17"/>
    <sheet name="ACC MVP IA" sheetId="22" state="hidden" r:id="rId18"/>
    <sheet name="Calc_Validation_DropDown" sheetId="2" state="hidden" r:id="rId19"/>
    <sheet name="IA" sheetId="14" state="hidden" r:id="rId20"/>
    <sheet name="ACC MVP Quality" sheetId="17" state="hidden" r:id="rId21"/>
    <sheet name="iKM-PI Quality " sheetId="20" state="hidden" r:id="rId22"/>
    <sheet name="ACC IA" sheetId="18" state="hidden" r:id="rId2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D2" i="33"/>
  <c r="I34" i="33"/>
  <c r="I35" i="33" s="1"/>
  <c r="D4" i="33" s="1"/>
  <c r="G22" i="33"/>
  <c r="G23" i="33" s="1"/>
  <c r="G24" i="33" s="1"/>
  <c r="D3" i="33" s="1"/>
  <c r="H20" i="33"/>
  <c r="H19" i="33"/>
  <c r="H18" i="33"/>
  <c r="H17" i="33"/>
  <c r="H16" i="33"/>
  <c r="H15" i="33"/>
  <c r="D5" i="33"/>
  <c r="L12" i="32"/>
  <c r="K12" i="32"/>
  <c r="J12" i="32"/>
  <c r="I12" i="32"/>
  <c r="H12" i="32"/>
  <c r="D12" i="32"/>
  <c r="G10" i="32"/>
  <c r="G12" i="32" s="1"/>
  <c r="F10" i="32"/>
  <c r="F12" i="32" s="1"/>
  <c r="E10" i="32"/>
  <c r="E12" i="32" s="1"/>
  <c r="C10" i="32"/>
  <c r="C12" i="32" s="1"/>
  <c r="I30" i="23"/>
  <c r="I31" i="23" s="1"/>
  <c r="G20" i="23"/>
  <c r="I30" i="31"/>
  <c r="I31" i="31" s="1"/>
  <c r="D4" i="31" s="1"/>
  <c r="G19" i="31"/>
  <c r="G20" i="31" s="1"/>
  <c r="D3" i="31" s="1"/>
  <c r="D6" i="31" s="1"/>
  <c r="G18" i="31"/>
  <c r="H16" i="31"/>
  <c r="H15" i="31"/>
  <c r="H14" i="31"/>
  <c r="H13" i="31"/>
  <c r="H12" i="31"/>
  <c r="H11" i="31"/>
  <c r="D5" i="31"/>
  <c r="I33" i="30"/>
  <c r="I34" i="30" s="1"/>
  <c r="D4" i="30" s="1"/>
  <c r="G18" i="30"/>
  <c r="G16" i="30"/>
  <c r="G17" i="30" s="1"/>
  <c r="D3" i="30" s="1"/>
  <c r="H14" i="30"/>
  <c r="H13" i="30"/>
  <c r="H12" i="30"/>
  <c r="H11" i="30"/>
  <c r="D5" i="30"/>
  <c r="I33" i="24"/>
  <c r="I43" i="9"/>
  <c r="I45" i="5"/>
  <c r="I40" i="19"/>
  <c r="I41" i="1"/>
  <c r="H26" i="19"/>
  <c r="H25" i="19"/>
  <c r="H24" i="19"/>
  <c r="H23" i="19"/>
  <c r="H22" i="19"/>
  <c r="H21" i="19"/>
  <c r="H27" i="1"/>
  <c r="H26" i="1"/>
  <c r="H25" i="1"/>
  <c r="H24" i="1"/>
  <c r="H23" i="1"/>
  <c r="M12" i="32" l="1"/>
  <c r="D19" i="32" s="1"/>
  <c r="F19" i="32"/>
  <c r="G19" i="32"/>
  <c r="E19" i="32"/>
  <c r="D6" i="33"/>
  <c r="G16" i="32"/>
  <c r="E16" i="32"/>
  <c r="F16" i="32"/>
  <c r="H16" i="32"/>
  <c r="I16" i="32"/>
  <c r="J16" i="32"/>
  <c r="K16" i="32"/>
  <c r="D6" i="30"/>
  <c r="D5" i="24"/>
  <c r="D6" i="9"/>
  <c r="D6" i="5"/>
  <c r="D16" i="32" l="1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3" i="14"/>
  <c r="E2" i="14"/>
  <c r="I21" i="19"/>
  <c r="H12" i="24"/>
  <c r="H14" i="24"/>
  <c r="H13" i="24"/>
  <c r="H11" i="24"/>
  <c r="I34" i="24"/>
  <c r="D4" i="24" s="1"/>
  <c r="G16" i="24"/>
  <c r="G17" i="24" s="1"/>
  <c r="G18" i="24" s="1"/>
  <c r="D3" i="24" s="1"/>
  <c r="I46" i="5"/>
  <c r="D5" i="5" s="1"/>
  <c r="I44" i="21"/>
  <c r="D5" i="23"/>
  <c r="D5" i="1"/>
  <c r="D6" i="24" l="1"/>
  <c r="G18" i="23" l="1"/>
  <c r="G19" i="23" s="1"/>
  <c r="H16" i="23"/>
  <c r="H15" i="23"/>
  <c r="H14" i="23"/>
  <c r="H13" i="23"/>
  <c r="H12" i="23"/>
  <c r="H11" i="23"/>
  <c r="G28" i="5"/>
  <c r="G29" i="5" s="1"/>
  <c r="I45" i="21"/>
  <c r="D5" i="21" s="1"/>
  <c r="I42" i="1"/>
  <c r="D4" i="1" s="1"/>
  <c r="A40" i="2"/>
  <c r="N28" i="21"/>
  <c r="A39" i="2" s="1"/>
  <c r="N27" i="21"/>
  <c r="A38" i="2" s="1"/>
  <c r="N26" i="21"/>
  <c r="A37" i="2" s="1"/>
  <c r="D3" i="23" l="1"/>
  <c r="D4" i="23"/>
  <c r="I26" i="19"/>
  <c r="A50" i="2" s="1"/>
  <c r="I25" i="19"/>
  <c r="A49" i="2" s="1"/>
  <c r="I24" i="19"/>
  <c r="A48" i="2" s="1"/>
  <c r="I23" i="19"/>
  <c r="A47" i="2" s="1"/>
  <c r="I22" i="19"/>
  <c r="A46" i="2" s="1"/>
  <c r="N26" i="19"/>
  <c r="A56" i="2" s="1"/>
  <c r="N25" i="19"/>
  <c r="A55" i="2" s="1"/>
  <c r="N24" i="19"/>
  <c r="A54" i="2" s="1"/>
  <c r="N23" i="19"/>
  <c r="A53" i="2" s="1"/>
  <c r="N22" i="19"/>
  <c r="A52" i="2" s="1"/>
  <c r="N25" i="21"/>
  <c r="A36" i="2" s="1"/>
  <c r="N24" i="21"/>
  <c r="A35" i="2" s="1"/>
  <c r="N23" i="21"/>
  <c r="A34" i="2" s="1"/>
  <c r="H24" i="21"/>
  <c r="H25" i="21"/>
  <c r="I25" i="21"/>
  <c r="A32" i="2" s="1"/>
  <c r="I24" i="21"/>
  <c r="A31" i="2" s="1"/>
  <c r="I23" i="21"/>
  <c r="A30" i="2" s="1"/>
  <c r="H23" i="21"/>
  <c r="I22" i="21"/>
  <c r="A29" i="2" s="1"/>
  <c r="H26" i="5"/>
  <c r="H25" i="5"/>
  <c r="H24" i="5"/>
  <c r="H23" i="5"/>
  <c r="N22" i="21"/>
  <c r="A33" i="2" s="1"/>
  <c r="H26" i="9"/>
  <c r="H25" i="9"/>
  <c r="H24" i="9"/>
  <c r="H23" i="9"/>
  <c r="H22" i="1"/>
  <c r="H22" i="21"/>
  <c r="L16" i="21"/>
  <c r="K16" i="21"/>
  <c r="J16" i="21"/>
  <c r="I16" i="21"/>
  <c r="H16" i="21"/>
  <c r="D16" i="21"/>
  <c r="G14" i="21"/>
  <c r="G16" i="21" s="1"/>
  <c r="F14" i="21"/>
  <c r="F16" i="21" s="1"/>
  <c r="E14" i="21"/>
  <c r="E16" i="21" s="1"/>
  <c r="C14" i="21"/>
  <c r="C16" i="21" s="1"/>
  <c r="N21" i="19"/>
  <c r="A51" i="2" s="1"/>
  <c r="A45" i="2"/>
  <c r="I41" i="19"/>
  <c r="D4" i="19" s="1"/>
  <c r="L15" i="19"/>
  <c r="K15" i="19"/>
  <c r="J15" i="19"/>
  <c r="I15" i="19"/>
  <c r="H15" i="19"/>
  <c r="D15" i="19"/>
  <c r="G13" i="19"/>
  <c r="G15" i="19" s="1"/>
  <c r="F13" i="19"/>
  <c r="F15" i="19" s="1"/>
  <c r="E13" i="19"/>
  <c r="E15" i="19" s="1"/>
  <c r="C13" i="19"/>
  <c r="C15" i="19" s="1"/>
  <c r="G23" i="8"/>
  <c r="J9" i="7"/>
  <c r="L17" i="9"/>
  <c r="I10" i="8"/>
  <c r="L10" i="8"/>
  <c r="D6" i="23" l="1"/>
  <c r="A41" i="2"/>
  <c r="G26" i="21" s="1"/>
  <c r="G27" i="21" s="1"/>
  <c r="A57" i="2"/>
  <c r="G27" i="19" s="1"/>
  <c r="G28" i="19" s="1"/>
  <c r="M12" i="21"/>
  <c r="N12" i="21" s="1"/>
  <c r="M11" i="19"/>
  <c r="N11" i="19" s="1"/>
  <c r="D2" i="19" s="1"/>
  <c r="G7" i="7"/>
  <c r="D3" i="21" l="1"/>
  <c r="G28" i="21"/>
  <c r="G29" i="21" s="1"/>
  <c r="G29" i="19"/>
  <c r="G30" i="19" s="1"/>
  <c r="D3" i="19" s="1"/>
  <c r="D5" i="19" s="1"/>
  <c r="K17" i="9"/>
  <c r="K10" i="8"/>
  <c r="K17" i="5"/>
  <c r="K16" i="1"/>
  <c r="J17" i="5"/>
  <c r="I17" i="5"/>
  <c r="J10" i="8"/>
  <c r="J17" i="9"/>
  <c r="I17" i="9"/>
  <c r="I9" i="7"/>
  <c r="I44" i="9"/>
  <c r="G27" i="9"/>
  <c r="G28" i="9" s="1"/>
  <c r="G29" i="9" s="1"/>
  <c r="H17" i="9"/>
  <c r="D17" i="9"/>
  <c r="G15" i="9"/>
  <c r="G17" i="9" s="1"/>
  <c r="F15" i="9"/>
  <c r="F17" i="9" s="1"/>
  <c r="E15" i="9"/>
  <c r="E17" i="9" s="1"/>
  <c r="C15" i="9"/>
  <c r="C17" i="9" s="1"/>
  <c r="I34" i="8"/>
  <c r="I35" i="8" s="1"/>
  <c r="G21" i="8"/>
  <c r="G22" i="8" s="1"/>
  <c r="H10" i="8"/>
  <c r="D10" i="8"/>
  <c r="G8" i="8"/>
  <c r="G10" i="8" s="1"/>
  <c r="F8" i="8"/>
  <c r="F10" i="8" s="1"/>
  <c r="E8" i="8"/>
  <c r="E10" i="8" s="1"/>
  <c r="C8" i="8"/>
  <c r="C10" i="8" s="1"/>
  <c r="K9" i="7"/>
  <c r="I36" i="7"/>
  <c r="I37" i="7" s="1"/>
  <c r="G22" i="7"/>
  <c r="G23" i="7" s="1"/>
  <c r="G24" i="7" s="1"/>
  <c r="L9" i="7"/>
  <c r="H9" i="7"/>
  <c r="D9" i="7"/>
  <c r="G9" i="7"/>
  <c r="F7" i="7"/>
  <c r="F9" i="7" s="1"/>
  <c r="E7" i="7"/>
  <c r="E9" i="7" s="1"/>
  <c r="C7" i="7"/>
  <c r="C9" i="7" s="1"/>
  <c r="D4" i="21" l="1"/>
  <c r="D6" i="21" s="1"/>
  <c r="D5" i="9"/>
  <c r="D4" i="9"/>
  <c r="M5" i="7"/>
  <c r="M13" i="9"/>
  <c r="M6" i="8"/>
  <c r="N6" i="8" s="1"/>
  <c r="I39" i="8" s="1"/>
  <c r="I41" i="8"/>
  <c r="I40" i="8"/>
  <c r="I44" i="7"/>
  <c r="I43" i="7"/>
  <c r="N5" i="7" l="1"/>
  <c r="N13" i="9"/>
  <c r="D3" i="9" s="1"/>
  <c r="D7" i="9" s="1"/>
  <c r="I42" i="8"/>
  <c r="I42" i="7" l="1"/>
  <c r="I45" i="7" s="1"/>
  <c r="L17" i="5"/>
  <c r="H17" i="5"/>
  <c r="D17" i="5"/>
  <c r="G15" i="5"/>
  <c r="G17" i="5" s="1"/>
  <c r="F15" i="5"/>
  <c r="F17" i="5" s="1"/>
  <c r="E15" i="5"/>
  <c r="E17" i="5" s="1"/>
  <c r="C15" i="5"/>
  <c r="C17" i="5" s="1"/>
  <c r="G29" i="1"/>
  <c r="G30" i="1" s="1"/>
  <c r="F14" i="1"/>
  <c r="F16" i="1" s="1"/>
  <c r="H16" i="1"/>
  <c r="G30" i="5"/>
  <c r="I16" i="1"/>
  <c r="J16" i="1"/>
  <c r="L16" i="1"/>
  <c r="D16" i="1"/>
  <c r="G14" i="1"/>
  <c r="G16" i="1" s="1"/>
  <c r="E14" i="1"/>
  <c r="E16" i="1" s="1"/>
  <c r="C14" i="1"/>
  <c r="C16" i="1" s="1"/>
  <c r="D4" i="5" l="1"/>
  <c r="M13" i="5"/>
  <c r="N12" i="1"/>
  <c r="D2" i="1" s="1"/>
  <c r="G31" i="1"/>
  <c r="D3" i="1" s="1"/>
  <c r="D6" i="1" l="1"/>
  <c r="N13" i="5"/>
  <c r="D3" i="5" s="1"/>
  <c r="D7" i="5" s="1"/>
</calcChain>
</file>

<file path=xl/sharedStrings.xml><?xml version="1.0" encoding="utf-8"?>
<sst xmlns="http://schemas.openxmlformats.org/spreadsheetml/2006/main" count="1733" uniqueCount="617">
  <si>
    <t>Resources</t>
  </si>
  <si>
    <t>Right click on the tab to copy</t>
  </si>
  <si>
    <t>Select "Move or Copy"</t>
  </si>
  <si>
    <t>Check "create a copy"</t>
  </si>
  <si>
    <t>iKM Practice Insights Help Menu for Quality</t>
  </si>
  <si>
    <t xml:space="preserve">iKM Practice Insights Help Menu for Promoting Interoperability </t>
  </si>
  <si>
    <t>Category</t>
  </si>
  <si>
    <t>Traditional MIPS/MIPS MVP</t>
  </si>
  <si>
    <t>APM Entity</t>
  </si>
  <si>
    <r>
      <t>Small Practice</t>
    </r>
    <r>
      <rPr>
        <sz val="16"/>
        <color rgb="FF44546A"/>
        <rFont val="Calibri"/>
        <family val="2"/>
        <scheme val="minor"/>
      </rPr>
      <t xml:space="preserve"> (less than 16 clinicians linked to TIN)</t>
    </r>
  </si>
  <si>
    <t>Quality</t>
  </si>
  <si>
    <t>Cost</t>
  </si>
  <si>
    <t>Improvement Activities</t>
  </si>
  <si>
    <t>Promoting Interoperability</t>
  </si>
  <si>
    <t>2025 Traditional MIPS--APM Entity</t>
  </si>
  <si>
    <r>
      <t>Promoting Interoperability</t>
    </r>
    <r>
      <rPr>
        <b/>
        <sz val="28"/>
        <color rgb="FFFF0000"/>
        <rFont val="Calibri"/>
        <family val="2"/>
        <scheme val="minor"/>
      </rPr>
      <t xml:space="preserve"> </t>
    </r>
  </si>
  <si>
    <t>Required</t>
  </si>
  <si>
    <t>Bonus</t>
  </si>
  <si>
    <t>Link to Practice Insights Promoting Interoperability Help Menu</t>
  </si>
  <si>
    <t xml:space="preserve">Pt Electronic Access </t>
  </si>
  <si>
    <t>e-Rx</t>
  </si>
  <si>
    <r>
      <t xml:space="preserve">Chose option 1 </t>
    </r>
    <r>
      <rPr>
        <b/>
        <u/>
        <sz val="16"/>
        <color theme="1"/>
        <rFont val="Calibri"/>
        <family val="2"/>
        <scheme val="minor"/>
      </rPr>
      <t>OR</t>
    </r>
    <r>
      <rPr>
        <b/>
        <sz val="16"/>
        <color theme="1"/>
        <rFont val="Calibri"/>
        <family val="2"/>
        <scheme val="minor"/>
      </rPr>
      <t xml:space="preserve"> 2</t>
    </r>
  </si>
  <si>
    <t>Security Risk Assessment completed</t>
  </si>
  <si>
    <t>High Priority SAFER Guide completed</t>
  </si>
  <si>
    <t xml:space="preserve"> e-rx PDMP  Met OR meet exclusion</t>
  </si>
  <si>
    <t>Extra Registry BONUS (Data Registry or Syndromic)</t>
  </si>
  <si>
    <t>HIE Option 1: Ref loops Send AND</t>
  </si>
  <si>
    <t>HIE Option 1: Ref loops Receive &amp; Reconcile</t>
  </si>
  <si>
    <t>HIE Option 2: Bi-Directional</t>
  </si>
  <si>
    <t>Estimated PI Category Score</t>
  </si>
  <si>
    <t>Estimated Category Pts Toward Composite Score</t>
  </si>
  <si>
    <t>Numerator</t>
  </si>
  <si>
    <t>Denominator</t>
  </si>
  <si>
    <t>Percentage or Yes/No</t>
  </si>
  <si>
    <t>Yes</t>
  </si>
  <si>
    <t>No</t>
  </si>
  <si>
    <t>Multiplier</t>
  </si>
  <si>
    <t>5 pts</t>
  </si>
  <si>
    <t>Measure Total</t>
  </si>
  <si>
    <t>Traditional MIPS Quality--APM Entity</t>
  </si>
  <si>
    <t>Traditional MIPS Quality Measures</t>
  </si>
  <si>
    <t>Additional Quality Measures (optional, will not be included in calculations)</t>
  </si>
  <si>
    <t>Instructions:</t>
  </si>
  <si>
    <t>Number/Name</t>
  </si>
  <si>
    <t>Est Points</t>
  </si>
  <si>
    <t>Outcome, HP</t>
  </si>
  <si>
    <t>Collection Type</t>
  </si>
  <si>
    <t>Tips:</t>
  </si>
  <si>
    <t>Measure1</t>
  </si>
  <si>
    <t>Measure 7</t>
  </si>
  <si>
    <t>Measure 2</t>
  </si>
  <si>
    <t>Measure 8</t>
  </si>
  <si>
    <t xml:space="preserve">Measure 3 </t>
  </si>
  <si>
    <t xml:space="preserve">Measure 9 </t>
  </si>
  <si>
    <t>Measure 4</t>
  </si>
  <si>
    <t>Measure 10</t>
  </si>
  <si>
    <t>Measure 5</t>
  </si>
  <si>
    <t>Measure 11</t>
  </si>
  <si>
    <t>Measure 6</t>
  </si>
  <si>
    <t>Measure 12</t>
  </si>
  <si>
    <t>Est Complex Org eCQM Points (Max 6)**</t>
  </si>
  <si>
    <t>Total</t>
  </si>
  <si>
    <t>*Administrative Claims Quality Measures:</t>
  </si>
  <si>
    <t>Automatically included if case min met (see tab)</t>
  </si>
  <si>
    <t>Quality Category Score</t>
  </si>
  <si>
    <t>Clinician/Group Risk-standardized Hospital Admission Rates  Patients w/Multiple Chronic Conditions</t>
  </si>
  <si>
    <t>Est Composite Score points</t>
  </si>
  <si>
    <t>Hospital-Wide, 30-Day, All-Cause Unplanned Readmission (HWR) Rate for the MIPS Groups</t>
  </si>
  <si>
    <t>Risk-standard Complication Rate Following Elective Primary Total Hip and /or Total Knee Arthroplasty for MIPS</t>
  </si>
  <si>
    <t>Risk-Standard Acute Cardiovascular-Related Hospital Admission Rates for Patients with Heart Failure under  MIPS</t>
  </si>
  <si>
    <t>Traditional Improvement Activities --APM Entity</t>
  </si>
  <si>
    <t>Improvement Activity/Activities</t>
  </si>
  <si>
    <t>Points</t>
  </si>
  <si>
    <t>Tip:</t>
  </si>
  <si>
    <t>APM Entity 50% Category Credit*</t>
  </si>
  <si>
    <t>Category Total Points</t>
  </si>
  <si>
    <t>Score Estimate--APM Entity</t>
  </si>
  <si>
    <t>PI: 30%</t>
  </si>
  <si>
    <t>Quality: 50%</t>
  </si>
  <si>
    <t>IA: 20%</t>
  </si>
  <si>
    <t xml:space="preserve"> *Estimated MIPS Composite Score:</t>
  </si>
  <si>
    <t xml:space="preserve">Promoting Interoperability </t>
  </si>
  <si>
    <r>
      <rPr>
        <b/>
        <sz val="18"/>
        <rFont val="Calibri"/>
        <family val="2"/>
        <scheme val="minor"/>
      </rPr>
      <t xml:space="preserve">Instructions: </t>
    </r>
    <r>
      <rPr>
        <sz val="18"/>
        <rFont val="Calibri"/>
        <family val="2"/>
        <scheme val="minor"/>
      </rPr>
      <t xml:space="preserve"> In </t>
    </r>
    <r>
      <rPr>
        <sz val="18"/>
        <color theme="4" tint="-0.249977111117893"/>
        <rFont val="Calibri"/>
        <family val="2"/>
        <scheme val="minor"/>
      </rPr>
      <t>blue cells</t>
    </r>
    <r>
      <rPr>
        <sz val="18"/>
        <rFont val="Calibri"/>
        <family val="2"/>
        <scheme val="minor"/>
      </rPr>
      <t>, enter numerator and denominator from PI dashboard. Select Yes/No.</t>
    </r>
  </si>
  <si>
    <t>Traditional MIPS Quality</t>
  </si>
  <si>
    <r>
      <rPr>
        <b/>
        <sz val="19"/>
        <color theme="4" tint="-0.249977111117893"/>
        <rFont val="Calibri"/>
        <family val="2"/>
        <scheme val="minor"/>
      </rPr>
      <t>In blue cells</t>
    </r>
    <r>
      <rPr>
        <sz val="19"/>
        <rFont val="Calibri"/>
        <family val="2"/>
        <scheme val="minor"/>
      </rPr>
      <t xml:space="preserve">, enter the name and est points for </t>
    </r>
    <r>
      <rPr>
        <b/>
        <sz val="19"/>
        <rFont val="Calibri"/>
        <family val="2"/>
        <scheme val="minor"/>
      </rPr>
      <t>6 top measures</t>
    </r>
    <r>
      <rPr>
        <sz val="19"/>
        <rFont val="Calibri"/>
        <family val="2"/>
        <scheme val="minor"/>
      </rPr>
      <t xml:space="preserve">, including an </t>
    </r>
    <r>
      <rPr>
        <b/>
        <sz val="19"/>
        <rFont val="Calibri"/>
        <family val="2"/>
        <scheme val="minor"/>
      </rPr>
      <t>Outcome or High Priority (HP) measure</t>
    </r>
    <r>
      <rPr>
        <sz val="19"/>
        <rFont val="Calibri"/>
        <family val="2"/>
        <scheme val="minor"/>
      </rPr>
      <t>. Use drop-down to label</t>
    </r>
  </si>
  <si>
    <r>
      <t xml:space="preserve">Optional, list </t>
    </r>
    <r>
      <rPr>
        <b/>
        <sz val="20"/>
        <rFont val="Calibri"/>
        <family val="2"/>
        <scheme val="minor"/>
      </rPr>
      <t>additional measures</t>
    </r>
    <r>
      <rPr>
        <sz val="20"/>
        <rFont val="Calibri"/>
        <family val="2"/>
        <scheme val="minor"/>
      </rPr>
      <t xml:space="preserve"> to report beyond the required top 6 in right hand box's </t>
    </r>
    <r>
      <rPr>
        <b/>
        <sz val="20"/>
        <color theme="4" tint="-0.249977111117893"/>
        <rFont val="Calibri"/>
        <family val="2"/>
        <scheme val="minor"/>
      </rPr>
      <t>blue cells.</t>
    </r>
  </si>
  <si>
    <t>Small Practice Bonus (add 6)</t>
  </si>
  <si>
    <t>Traditional Improvement Activities</t>
  </si>
  <si>
    <t>Total Per Capita Measures  (case minimum: 20)</t>
  </si>
  <si>
    <t>Acute Inpatient Episodes (case minimum: 20)</t>
  </si>
  <si>
    <t>Medicare Spending per Beneficiary (MSPB)</t>
  </si>
  <si>
    <t>Intracranial Hemorrhage or Cerebral Infarction</t>
  </si>
  <si>
    <t>Total Per Capita Cost for All Attributed Beneficiaries (TPCC)</t>
  </si>
  <si>
    <t>STEMI with Percutaneous Coronary Intervention (PCI)</t>
  </si>
  <si>
    <t>Procedural Episodes (case minimum: 10)</t>
  </si>
  <si>
    <t>Inpatient COPD Exacerbation</t>
  </si>
  <si>
    <t>Elective Outpatient Percutaneous Coronary Intervention (PCI)</t>
  </si>
  <si>
    <t>Lower Gastrointestinal Hemorrhage (group only)</t>
  </si>
  <si>
    <t>Knee Arthroplasty</t>
  </si>
  <si>
    <t>Sepsis</t>
  </si>
  <si>
    <t>Revascularization for Lower Extremity Chronic Critical Limb Ischemia</t>
  </si>
  <si>
    <t>Psychoses and Related Conditions</t>
  </si>
  <si>
    <t>Routine Cataract Removal with Intraocular Lens (IOL) Implantation</t>
  </si>
  <si>
    <t>Screening/Surveillance Colonoscopy</t>
  </si>
  <si>
    <t>Chronic/Episode (case minimum: 20)</t>
  </si>
  <si>
    <t>Acute Kidney Injury Requiring New Inpatient Dialysis</t>
  </si>
  <si>
    <t>Chronic Condition Measure: Diabetes</t>
  </si>
  <si>
    <t>Elective Primary Hip Arthroplasty</t>
  </si>
  <si>
    <t>Chronic Condition Measure: Asthma/COPD</t>
  </si>
  <si>
    <t>Femoral or Inguinal Hernia Repair</t>
  </si>
  <si>
    <t>Chronic Condition Measure: Depression</t>
  </si>
  <si>
    <t>Hemodialysis Access Creation</t>
  </si>
  <si>
    <t>Chronic Condition Measure: Heart Failure</t>
  </si>
  <si>
    <t>Lumbar Spine Fusion for Degenerative Disease</t>
  </si>
  <si>
    <t>Chronic Condition Measure: Low Back Pain</t>
  </si>
  <si>
    <t>Lumpectomy, Partial Mastectomy, Simple Mastectomy</t>
  </si>
  <si>
    <t>Non-Emergent Coronary Artery Bypass Graft</t>
  </si>
  <si>
    <t>Renal or Ureteral Stone Surgical Treatment</t>
  </si>
  <si>
    <t>Melanoma Resection</t>
  </si>
  <si>
    <t>Colon and Rectal Resection (case min 20)</t>
  </si>
  <si>
    <t>Est Cost Score, Max 30, optional</t>
  </si>
  <si>
    <t>Score Estimate</t>
  </si>
  <si>
    <t>PI: 25%</t>
  </si>
  <si>
    <t>Quality: 30%</t>
  </si>
  <si>
    <t>IA: 15%</t>
  </si>
  <si>
    <t>Cost: 30%</t>
  </si>
  <si>
    <t>*Estimated MIPS Composite Score:</t>
  </si>
  <si>
    <t xml:space="preserve">2 Public Health Registry </t>
  </si>
  <si>
    <t>Extra Registry BONUS</t>
  </si>
  <si>
    <t>eCQM?</t>
  </si>
  <si>
    <t>238 High-Risk Medications in Older Adults</t>
  </si>
  <si>
    <r>
      <t>New measures in their</t>
    </r>
    <r>
      <rPr>
        <b/>
        <sz val="15"/>
        <rFont val="Calibri"/>
        <family val="2"/>
        <scheme val="minor"/>
      </rPr>
      <t xml:space="preserve"> 1st (7 pt floor) or 2nd (5 pt floor) year</t>
    </r>
    <r>
      <rPr>
        <sz val="15"/>
        <rFont val="Calibri"/>
        <family val="2"/>
        <scheme val="minor"/>
      </rPr>
      <t xml:space="preserve">, are great additional measures. </t>
    </r>
    <r>
      <rPr>
        <b/>
        <sz val="15"/>
        <rFont val="Calibri"/>
        <family val="2"/>
        <scheme val="minor"/>
      </rPr>
      <t>NEW in 2025! COMPLEX OURGANIZATION ADJUSTMENT: 1 additonal point for each eCQM reported by APM, up to 6 points.</t>
    </r>
  </si>
  <si>
    <r>
      <t xml:space="preserve">Instructions: In </t>
    </r>
    <r>
      <rPr>
        <b/>
        <sz val="20"/>
        <color theme="4"/>
        <rFont val="Calibri"/>
        <family val="2"/>
        <scheme val="minor"/>
      </rPr>
      <t>blue cells,</t>
    </r>
    <r>
      <rPr>
        <b/>
        <sz val="20"/>
        <rFont val="Calibri"/>
        <family val="2"/>
        <scheme val="minor"/>
      </rPr>
      <t xml:space="preserve"> enter Activity ID, Name, and Points. Each activity is worth 20 points each.   Max score is 40</t>
    </r>
  </si>
  <si>
    <r>
      <rPr>
        <b/>
        <sz val="18"/>
        <rFont val="Calibri"/>
        <family val="2"/>
        <scheme val="minor"/>
      </rPr>
      <t>*APM Entities receive 50% category credit, report 1 activity for full category score. &gt;50% of all practice providers must participate</t>
    </r>
    <r>
      <rPr>
        <sz val="18"/>
        <rFont val="Calibri"/>
        <family val="2"/>
        <scheme val="minor"/>
      </rPr>
      <t xml:space="preserve"> in the activity/activities.</t>
    </r>
  </si>
  <si>
    <t>Catgory Total Points</t>
  </si>
  <si>
    <t xml:space="preserve">   *Administrative Quality measures score(s) are NOT reflected in this estimate.  </t>
  </si>
  <si>
    <t xml:space="preserve"> Estimated MIPS Composite Score:</t>
  </si>
  <si>
    <t>Explore MIPS Value Pathways (MVPs) on QPP</t>
  </si>
  <si>
    <r>
      <t xml:space="preserve"> Advancing Cancer Care MVP Quality: </t>
    </r>
    <r>
      <rPr>
        <b/>
        <sz val="24"/>
        <color theme="5"/>
        <rFont val="Calibri"/>
        <family val="2"/>
        <scheme val="minor"/>
      </rPr>
      <t>Reported at Subgroup level</t>
    </r>
  </si>
  <si>
    <t>MVP MIPS Quality Measures</t>
  </si>
  <si>
    <t>Additional MVP Quality Measures (optional, will not be included in calculations)</t>
  </si>
  <si>
    <r>
      <t xml:space="preserve">Advancing Cancer Care MVP Improvement Activities: </t>
    </r>
    <r>
      <rPr>
        <b/>
        <sz val="24"/>
        <color theme="5"/>
        <rFont val="Calibri"/>
        <family val="2"/>
        <scheme val="minor"/>
      </rPr>
      <t>Reported at Subgroup level</t>
    </r>
  </si>
  <si>
    <t>Instructions: In blue cells, complete 1 MVP Improvement Activity.  Enter Activity ID, Name, and 40 Points.  Max score is 40</t>
  </si>
  <si>
    <t>479: Hospital-Wide, 30-Day, All-Cause Unplanned Readmission (HWR) Rate for MIPS Groups  (Groups only, Case minimum is 200)</t>
  </si>
  <si>
    <t>484: Clinician and Clinician Group Risk-standardized Hospital Admission Rates for Patients with Multiple Chronic Conditions (Case minimum is 18)</t>
  </si>
  <si>
    <t>2025 MVP-APM Entity</t>
  </si>
  <si>
    <r>
      <t xml:space="preserve">Promoting Interoperability </t>
    </r>
    <r>
      <rPr>
        <b/>
        <sz val="24"/>
        <color rgb="FFFF0000"/>
        <rFont val="Calibri"/>
        <family val="2"/>
        <scheme val="minor"/>
      </rPr>
      <t xml:space="preserve"> </t>
    </r>
  </si>
  <si>
    <t>Chose option 1 or 2</t>
  </si>
  <si>
    <r>
      <t xml:space="preserve"> e-rx PDMP  Met</t>
    </r>
    <r>
      <rPr>
        <b/>
        <sz val="16"/>
        <color theme="1"/>
        <rFont val="Calibri"/>
        <family val="2"/>
        <scheme val="minor"/>
      </rPr>
      <t xml:space="preserve"> OR meet exclusion</t>
    </r>
  </si>
  <si>
    <t>MVP Quality-APM Entity</t>
  </si>
  <si>
    <r>
      <rPr>
        <b/>
        <sz val="19"/>
        <color theme="4" tint="-0.249977111117893"/>
        <rFont val="Calibri"/>
        <family val="2"/>
        <scheme val="minor"/>
      </rPr>
      <t>In blue cells</t>
    </r>
    <r>
      <rPr>
        <sz val="19"/>
        <rFont val="Calibri"/>
        <family val="2"/>
        <scheme val="minor"/>
      </rPr>
      <t xml:space="preserve">, enter the name and est points for </t>
    </r>
    <r>
      <rPr>
        <b/>
        <sz val="19"/>
        <rFont val="Calibri"/>
        <family val="2"/>
        <scheme val="minor"/>
      </rPr>
      <t>4 top MVP measures</t>
    </r>
    <r>
      <rPr>
        <sz val="19"/>
        <rFont val="Calibri"/>
        <family val="2"/>
        <scheme val="minor"/>
      </rPr>
      <t xml:space="preserve">, including an </t>
    </r>
    <r>
      <rPr>
        <b/>
        <sz val="19"/>
        <rFont val="Calibri"/>
        <family val="2"/>
        <scheme val="minor"/>
      </rPr>
      <t>Outcome or High Priority (HP) measure</t>
    </r>
    <r>
      <rPr>
        <sz val="19"/>
        <rFont val="Calibri"/>
        <family val="2"/>
        <scheme val="minor"/>
      </rPr>
      <t>. Use drop-down to label</t>
    </r>
  </si>
  <si>
    <r>
      <t xml:space="preserve">Optional, list </t>
    </r>
    <r>
      <rPr>
        <b/>
        <sz val="20"/>
        <rFont val="Calibri"/>
        <family val="2"/>
        <scheme val="minor"/>
      </rPr>
      <t>additional MVP measures</t>
    </r>
    <r>
      <rPr>
        <sz val="20"/>
        <rFont val="Calibri"/>
        <family val="2"/>
        <scheme val="minor"/>
      </rPr>
      <t xml:space="preserve"> to report beyond the required top 4 in right hand box's </t>
    </r>
    <r>
      <rPr>
        <b/>
        <sz val="20"/>
        <color theme="4" tint="-0.249977111117893"/>
        <rFont val="Calibri"/>
        <family val="2"/>
        <scheme val="minor"/>
      </rPr>
      <t>blue cells.</t>
    </r>
    <r>
      <rPr>
        <sz val="20"/>
        <rFont val="Calibri"/>
        <family val="2"/>
        <scheme val="minor"/>
      </rPr>
      <t>**</t>
    </r>
  </si>
  <si>
    <r>
      <t>If the MVP has New measures in</t>
    </r>
    <r>
      <rPr>
        <b/>
        <sz val="16"/>
        <rFont val="Calibri"/>
        <family val="2"/>
        <scheme val="minor"/>
      </rPr>
      <t xml:space="preserve"> 1st (7 pt floor) or 2nd (5 pt floor) year</t>
    </r>
    <r>
      <rPr>
        <sz val="16"/>
        <rFont val="Calibri"/>
        <family val="2"/>
        <scheme val="minor"/>
      </rPr>
      <t xml:space="preserve"> great additional measures. **</t>
    </r>
    <r>
      <rPr>
        <b/>
        <sz val="16"/>
        <rFont val="Calibri"/>
        <family val="2"/>
        <scheme val="minor"/>
      </rPr>
      <t>NEW in 2025! COMPLEX OURGANIZATION ADJUSTMENT: 1 additonal point for each eCQM reported by APM, up to 4 points.</t>
    </r>
  </si>
  <si>
    <t>*Claims Based Population Health Measures:  1 selected at MVP Registration</t>
  </si>
  <si>
    <t>479: Hospital-Wide, 30-Day, All-Cause Unplanned Readmission (HWR) Rate for MIPS Groups </t>
  </si>
  <si>
    <t>484: Clinician and Clinician Group Risk-standardized Hospital Admission Rates for Patients with Multiple Chronic Conditions</t>
  </si>
  <si>
    <t>MVP Improvement Activities--APM Entity</t>
  </si>
  <si>
    <r>
      <rPr>
        <b/>
        <sz val="18"/>
        <rFont val="Calibri"/>
        <family val="2"/>
        <scheme val="minor"/>
      </rPr>
      <t>A</t>
    </r>
    <r>
      <rPr>
        <sz val="18"/>
        <rFont val="Calibri"/>
        <family val="2"/>
        <scheme val="minor"/>
      </rPr>
      <t xml:space="preserve"> Subgroup/Group reporting:</t>
    </r>
    <r>
      <rPr>
        <b/>
        <sz val="18"/>
        <rFont val="Calibri"/>
        <family val="2"/>
        <scheme val="minor"/>
      </rPr>
      <t xml:space="preserve"> &gt;50% of all practice providers must participate</t>
    </r>
    <r>
      <rPr>
        <sz val="18"/>
        <rFont val="Calibri"/>
        <family val="2"/>
        <scheme val="minor"/>
      </rPr>
      <t xml:space="preserve"> in the activity/activities.</t>
    </r>
  </si>
  <si>
    <t xml:space="preserve">   *Population Health Quality measures score are NOT reflected in this estimate.  </t>
  </si>
  <si>
    <t>Quality: 55%</t>
  </si>
  <si>
    <t>Estimated MIPS Composite Score:</t>
  </si>
  <si>
    <t>Advancing Cancer Care MVP Quality-APM Entity</t>
  </si>
  <si>
    <t xml:space="preserve">Measure 7 </t>
  </si>
  <si>
    <t>Measure 9</t>
  </si>
  <si>
    <t>Advancing Cancer Care MVP Improvement Activities--APM Entity</t>
  </si>
  <si>
    <t xml:space="preserve"> Advancing Cancer Care MVP Quality</t>
  </si>
  <si>
    <t>Advancing Cancer Care MVP Improvement Activities</t>
  </si>
  <si>
    <t>Administrative Quality Measures, Claims based reporting</t>
  </si>
  <si>
    <t>Groups, virtual groups, APM Entities &gt;16 clinicians</t>
  </si>
  <si>
    <t>Case Min: 18</t>
  </si>
  <si>
    <t>Hospital-Wide, 30-Day, All-Cause Unplanned Readmission (HWR) Rate for the Merit-based Incentive Payment System Groups</t>
  </si>
  <si>
    <t>Case Min:  200</t>
  </si>
  <si>
    <t>Risk-standardized Complication Rate Following Elective Primary Total Hip Arthroplasty and /or Total Knee Arthroplasty for MIPS</t>
  </si>
  <si>
    <t>Individuals, groups, virtual groups, APM Entities</t>
  </si>
  <si>
    <t>Case Min: 25</t>
  </si>
  <si>
    <t>3-year performance period</t>
  </si>
  <si>
    <t>Risk-Standardized Acute Cardiovascular-Related Hospital Admission Rates for Patients with Heart Failure under the Merit-based Incentive Payment System</t>
  </si>
  <si>
    <t>Groups/Virtual Groups/APM Entities with at least 1 cardiologist</t>
  </si>
  <si>
    <t>Case Min: 21</t>
  </si>
  <si>
    <t>STOP</t>
  </si>
  <si>
    <t>Outcome</t>
  </si>
  <si>
    <t>High Priority</t>
  </si>
  <si>
    <t>APM Traditional cCQM</t>
  </si>
  <si>
    <t>APM MVP eCQM</t>
  </si>
  <si>
    <t>APM Traditional eCQM</t>
  </si>
  <si>
    <t>Activity ID</t>
  </si>
  <si>
    <t>Activity Name</t>
  </si>
  <si>
    <t>IA_EPA_2</t>
  </si>
  <si>
    <t>Use of telehealth services that expand practice access</t>
  </si>
  <si>
    <t>IA_EPA_3</t>
  </si>
  <si>
    <t>Collection and use of patient experience and satisfaction data on access</t>
  </si>
  <si>
    <t>IA_EPA_4</t>
  </si>
  <si>
    <t>Additional improvements in access as a result of QIN/QIO TA</t>
  </si>
  <si>
    <t>IA_EPA_5</t>
  </si>
  <si>
    <t>Participation in User Testing of the Quality Payment Program Website (https://qpp.cms.gov/)</t>
  </si>
  <si>
    <t>IA_EPA_6</t>
  </si>
  <si>
    <t xml:space="preserve">Create and Implement a Language Access Plan </t>
  </si>
  <si>
    <t>IA_PM_2</t>
  </si>
  <si>
    <t>Anticoagulant Management Improvements</t>
  </si>
  <si>
    <t>IA_PM_3</t>
  </si>
  <si>
    <t>RHC, IHS or FQHC quality improvement activities</t>
  </si>
  <si>
    <t>IA_PM_4</t>
  </si>
  <si>
    <t>Glycemic management services</t>
  </si>
  <si>
    <t>IA_PM_5</t>
  </si>
  <si>
    <t>Engagement of community for health status improvement</t>
  </si>
  <si>
    <t>IA_PM_11</t>
  </si>
  <si>
    <t>Regular review practices in place on targeted patient population needs</t>
  </si>
  <si>
    <t>IA_PM_13</t>
  </si>
  <si>
    <t>Chronic Care and Preventative Care Management for Empaneled Patients</t>
  </si>
  <si>
    <t>IA_PM_14</t>
  </si>
  <si>
    <t>Implementation of methodologies for improvements in longitudinal care management for high risk patients</t>
  </si>
  <si>
    <t>IA_PM_15</t>
  </si>
  <si>
    <t>Implementation of episodic care management practice improvements</t>
  </si>
  <si>
    <t>IA_PM_16</t>
  </si>
  <si>
    <t>Implementation of medication management practice improvements</t>
  </si>
  <si>
    <t>IA_PM_17</t>
  </si>
  <si>
    <t>Participation in Population Health Research</t>
  </si>
  <si>
    <t>IA_PM_18</t>
  </si>
  <si>
    <t>Provide Clinical-Community Linkages</t>
  </si>
  <si>
    <t>IA_PM_19</t>
  </si>
  <si>
    <t>Glycemic Screening Services</t>
  </si>
  <si>
    <t>IA_PM_20</t>
  </si>
  <si>
    <t>Glycemic Referring Services</t>
  </si>
  <si>
    <t>IA_PM_21</t>
  </si>
  <si>
    <t>Advance Care Planning</t>
  </si>
  <si>
    <t>IA_PM_22</t>
  </si>
  <si>
    <t>Improving Practice Capacity for Human Immunodeficiency Virus (HIV) Prevention Services</t>
  </si>
  <si>
    <t>IA_PM_23</t>
  </si>
  <si>
    <t>Use of Computable Guidelines and Clinical Decision Support to Improve Adherence for Cervical Cancer Screening and Management Guidelines</t>
  </si>
  <si>
    <t>IA_PM_24</t>
  </si>
  <si>
    <t>Implementation of Protocols and Provision of Resources to Increase Lung Cancer Screening Uptake</t>
  </si>
  <si>
    <t>IA_PM_25</t>
  </si>
  <si>
    <t>Save a Million Hearts: Standardization of Approach to Screening and Treatment for Cardiovascular Disease Risk</t>
  </si>
  <si>
    <t>IA_CC_7</t>
  </si>
  <si>
    <t>Regular training in care coordination</t>
  </si>
  <si>
    <t>IA_CC_8</t>
  </si>
  <si>
    <t>Implementation of documentation improvements for practice/process improvements</t>
  </si>
  <si>
    <t>IA_CC_9</t>
  </si>
  <si>
    <t>Implementation of practices/processes for developing regular individual care plans</t>
  </si>
  <si>
    <t>IA_CC_10</t>
  </si>
  <si>
    <t>Care transition documentation practice improvements</t>
  </si>
  <si>
    <t>IA_CC_11</t>
  </si>
  <si>
    <t>Care transition standard operational improvements</t>
  </si>
  <si>
    <t>IA_CC_12</t>
  </si>
  <si>
    <t>Care coordination agreements that promote improvements in patient tracking across settings</t>
  </si>
  <si>
    <t>IA_CC_13</t>
  </si>
  <si>
    <t xml:space="preserve">Practice improvements to align with OpenNotes principles </t>
  </si>
  <si>
    <t>IA_CC_15</t>
  </si>
  <si>
    <t>PSH Care Coordination</t>
  </si>
  <si>
    <t>IA_CC_16</t>
  </si>
  <si>
    <t>Primary Care Physician and Behavioral Health Bilateral Electronic Exchange of Information for Shared Patients</t>
  </si>
  <si>
    <t>IA_CC_17</t>
  </si>
  <si>
    <t>Patient Navigator Program</t>
  </si>
  <si>
    <t>IA_CC_18</t>
  </si>
  <si>
    <t>Relationship-Centered Communication</t>
  </si>
  <si>
    <t>IA_CC_19</t>
  </si>
  <si>
    <t>Tracking of clinician’s relationship to and responsibility for a patient by reporting MACRA patient relationship codes.</t>
  </si>
  <si>
    <t>IA_BE_1</t>
  </si>
  <si>
    <t>Use of certified EHR to capture patient reported outcomes</t>
  </si>
  <si>
    <t>IA_BE_3</t>
  </si>
  <si>
    <t>Engagement with QIN-QIO to implement self-management training programs</t>
  </si>
  <si>
    <t>IA_BE_4</t>
  </si>
  <si>
    <t>Engagement of patients through implementation of improvements in patient portal</t>
  </si>
  <si>
    <t>IA_BE_5</t>
  </si>
  <si>
    <t>Enhancements/regular updates to practice websites/tools that also include considerations for patients with cognitive disabilities</t>
  </si>
  <si>
    <t>IA_BE_6</t>
  </si>
  <si>
    <t>Regularly Assess Patient Experience of Care and Follow Up on Findings</t>
  </si>
  <si>
    <t>IA_BE_12</t>
  </si>
  <si>
    <t>Use evidence-based decision aids to support shared decision-making.</t>
  </si>
  <si>
    <t>IA_BE_14</t>
  </si>
  <si>
    <t>Engage Patients and Families to Guide Improvement in the System of Care</t>
  </si>
  <si>
    <t>IA_BE_15</t>
  </si>
  <si>
    <t>Engagement of Patients, Family, and Caregivers in Developing a Plan of Care</t>
  </si>
  <si>
    <t>IA_BE_16</t>
  </si>
  <si>
    <t>Promote Self-management in Usual Care</t>
  </si>
  <si>
    <t>IA_BE_19</t>
  </si>
  <si>
    <t>Use group visits for common chronic conditions (e.g., diabetes).</t>
  </si>
  <si>
    <t>IA_BE_22</t>
  </si>
  <si>
    <t>Improved Practices that Engage Patients Pre-Visit</t>
  </si>
  <si>
    <t>IA_BE_23</t>
  </si>
  <si>
    <t>Integration of patient coaching practices between visits</t>
  </si>
  <si>
    <t>IA_BE_24</t>
  </si>
  <si>
    <t>Financial Navigation Program</t>
  </si>
  <si>
    <t>IA_BE_25</t>
  </si>
  <si>
    <t>Drug Cost Transparency</t>
  </si>
  <si>
    <t>IA_PSPA_1</t>
  </si>
  <si>
    <t xml:space="preserve">Participation in an AHRQ-listed patient safety organization. </t>
  </si>
  <si>
    <t>IA_PSPA_2</t>
  </si>
  <si>
    <t>Participation in MOC Part IV</t>
  </si>
  <si>
    <t>IA_PSPA_3</t>
  </si>
  <si>
    <t>Participate in IHI Training/Forum Event; National Academy of Medicine, AHRQ Team STEPPS® or Other Similar Activity</t>
  </si>
  <si>
    <t>IA_PSPA_4</t>
  </si>
  <si>
    <t>Administration of the AHRQ Survey of Patient Safety Culture</t>
  </si>
  <si>
    <t>IA_PSPA_7</t>
  </si>
  <si>
    <t>Use of QCDR data for ongoing practice assessment and improvements</t>
  </si>
  <si>
    <t>IA_PSPA_8</t>
  </si>
  <si>
    <t>Use of Patient Safety Tools</t>
  </si>
  <si>
    <t>IA_PSPA_9</t>
  </si>
  <si>
    <t>Completion of the AMA STEPS Forward program</t>
  </si>
  <si>
    <t>IA_PSPA_12</t>
  </si>
  <si>
    <t>Participation in private payer CPIA</t>
  </si>
  <si>
    <t>IA_PSPA_13</t>
  </si>
  <si>
    <t>Participation in Joint Commission Evaluation Initiative</t>
  </si>
  <si>
    <t>IA_PSPA_15</t>
  </si>
  <si>
    <t>Implementation of an ASP</t>
  </si>
  <si>
    <t>IA_PSPA_16</t>
  </si>
  <si>
    <t>Use decision support—ideally platform-agnostic, interoperable clinical decision support (CDS) tools —and standardized treatment protocols to manage workflow on the care team to meet patient needs</t>
  </si>
  <si>
    <t>IA_PSPA_17</t>
  </si>
  <si>
    <t>Implementation of analytic capabilities to manage total cost of care for practice population</t>
  </si>
  <si>
    <t>IA_PSPA_18</t>
  </si>
  <si>
    <t>Measurement and improvement at the practice and panel level</t>
  </si>
  <si>
    <t>IA_PSPA_19</t>
  </si>
  <si>
    <t>Implementation of formal quality improvement methods, practice changes, or other practice improvement processes</t>
  </si>
  <si>
    <t>IA_PSPA_21</t>
  </si>
  <si>
    <t>Implementation of fall screening and assessment programs</t>
  </si>
  <si>
    <t>IA_PSPA_22</t>
  </si>
  <si>
    <t>CDC Training on CDC’s Guideline for Prescribing Opioids for Chronic Pain</t>
  </si>
  <si>
    <t>IA_PSPA_23</t>
  </si>
  <si>
    <t>Completion of CDC Training on Antibiotic Stewardship</t>
  </si>
  <si>
    <t>IA_PSPA_25</t>
  </si>
  <si>
    <t>Cost Display for Laboratory and Radiographic Orders</t>
  </si>
  <si>
    <t>IA_PSPA_26</t>
  </si>
  <si>
    <t>Communication of Unscheduled Visit for Adverse Drug Event and Nature of Event</t>
  </si>
  <si>
    <t>IA_PSPA_28</t>
  </si>
  <si>
    <t>Completion of an Accredited Safety or Quality Improvement Program</t>
  </si>
  <si>
    <t>IA_PSPA_31</t>
  </si>
  <si>
    <t>Patient Medication Risk Education</t>
  </si>
  <si>
    <t>IA_PSPA_32</t>
  </si>
  <si>
    <t>Use of CDC Guideline for Clinical Decision Support to Prescribe Opioids for Chronic Pain via Clinical Decision Support</t>
  </si>
  <si>
    <t>IA_PSPA_33</t>
  </si>
  <si>
    <t>Application of CDC’s Training for Healthcare Providers on Lyme Disease</t>
  </si>
  <si>
    <t>IA_AHE_1</t>
  </si>
  <si>
    <t>Enhance Engagement of Medicaid and Other Underserved Populations</t>
  </si>
  <si>
    <t>IA_AHE_3</t>
  </si>
  <si>
    <t>Promote Use of Patient-Reported Outcome Tools</t>
  </si>
  <si>
    <t>IA_AHE_6</t>
  </si>
  <si>
    <t>Provide Education Opportunities for New Clinicians</t>
  </si>
  <si>
    <t>IA_AHE_7</t>
  </si>
  <si>
    <t>Comprehensive Eye Exams</t>
  </si>
  <si>
    <t>IA_AHE_10</t>
  </si>
  <si>
    <t>Adopt Certified Health Information Technology for Security Tags for Electronic Health Record Data</t>
  </si>
  <si>
    <t>IA_ERP_1</t>
  </si>
  <si>
    <t>Participation on Disaster Medical Assistance Team, registered for 6 months.</t>
  </si>
  <si>
    <t>IA_ERP_2</t>
  </si>
  <si>
    <t>Participation in a 60-day or greater effort to support domestic or international humanitarian needs.</t>
  </si>
  <si>
    <t>IA_BMH_1</t>
  </si>
  <si>
    <t xml:space="preserve">Diabetes screening </t>
  </si>
  <si>
    <t>IA_BMH_2</t>
  </si>
  <si>
    <t>Tobacco use</t>
  </si>
  <si>
    <t>IA_BMH_4</t>
  </si>
  <si>
    <t>Depression screening</t>
  </si>
  <si>
    <t>IA_BMH_5</t>
  </si>
  <si>
    <t>MDD prevention and treatment interventions</t>
  </si>
  <si>
    <t>IA_BMH_7</t>
  </si>
  <si>
    <t>Implementation of Integrated Patient Centered Behavioral Health Model</t>
  </si>
  <si>
    <t>IA_BMH_9</t>
  </si>
  <si>
    <t>Unhealthy Alcohol Use for Patients with Co-occurring Conditions of Mental Health and Substance Abuse and Ambulatory Care Patients</t>
  </si>
  <si>
    <t>IA_BMH_10</t>
  </si>
  <si>
    <t>Completion of Collaborative Care Management Training Program</t>
  </si>
  <si>
    <t>IA_BMH_11</t>
  </si>
  <si>
    <t>Implementation of a Trauma-Informed Care (TIC) Approach to Clinical Practice</t>
  </si>
  <si>
    <t>IA_BMH_12</t>
  </si>
  <si>
    <t>Promoting Clinician Well-Being</t>
  </si>
  <si>
    <t>IA_BMH_14</t>
  </si>
  <si>
    <t>Behavioral/Mental Health and Substance Use Screening &amp; Referral for Pregnant and Postpartum Women</t>
  </si>
  <si>
    <t>IA_BMH_15</t>
  </si>
  <si>
    <t>Behavioral/Mental Health and Substance Use Screening &amp; Referral for Older Adults</t>
  </si>
  <si>
    <t>IA_PCMH</t>
  </si>
  <si>
    <t>Electronic submission of Patient Centered Medical Home accreditation</t>
  </si>
  <si>
    <t>IA_MVP</t>
  </si>
  <si>
    <t xml:space="preserve">Practice-Wide Quality Improvement in MIPS Value Pathways </t>
  </si>
  <si>
    <t>2025  Quality measures ACC MVP</t>
  </si>
  <si>
    <t>Collection type in Practice Insights</t>
  </si>
  <si>
    <t>HP/Outcome</t>
  </si>
  <si>
    <t>Programs</t>
  </si>
  <si>
    <t>Points Available</t>
  </si>
  <si>
    <t>MIPS CQM</t>
  </si>
  <si>
    <t>High</t>
  </si>
  <si>
    <r>
      <t>MIPS</t>
    </r>
    <r>
      <rPr>
        <sz val="11"/>
        <color rgb="FFED7D31"/>
        <rFont val="Calibri"/>
        <family val="2"/>
        <scheme val="minor"/>
      </rPr>
      <t>, ACC MVP</t>
    </r>
  </si>
  <si>
    <t>7 point cap</t>
  </si>
  <si>
    <t>eCQM</t>
  </si>
  <si>
    <t>Up to 10</t>
  </si>
  <si>
    <t>No benchmarks</t>
  </si>
  <si>
    <t>QCDR</t>
  </si>
  <si>
    <t>Up to 7, 10 pts for 100%</t>
  </si>
  <si>
    <t>Activity</t>
  </si>
  <si>
    <t>Title</t>
  </si>
  <si>
    <t>374 Closing the Referral Loop</t>
  </si>
  <si>
    <t>001 Diabetes A1c Poor Control</t>
  </si>
  <si>
    <t>ACC MVP Improvement Activities</t>
  </si>
  <si>
    <t>IA_BE_4 Engagement of patients through implementation of improvements in patient portal</t>
  </si>
  <si>
    <t>IA_BE_6 Regularly Assess Patient Experience of Care and Follow Up on Findings</t>
  </si>
  <si>
    <t> IA_BE_15 Engagement of Patients, Family, and Caregivers in Developing a Plan of Care</t>
  </si>
  <si>
    <t>IA_BE_24 Financial Navigation Program</t>
  </si>
  <si>
    <t>IA_BMH_12 Promoting Clinician Well-Being</t>
  </si>
  <si>
    <t>IA_CC_1 Implementation of Use of Specialist Reports Back to Referring Clinician or Group to Close Referral Loop</t>
  </si>
  <si>
    <t>IA_CC_13 Practice Improvements to Align with OpenNotes Principles</t>
  </si>
  <si>
    <t>IA_CC_17 Patient Navigator Program</t>
  </si>
  <si>
    <t>IA_EPA_2 Use of telehealth services that expand practice access</t>
  </si>
  <si>
    <t>IA_MVP Practice-Wide Quality Improvement in MIPS Value Pathways</t>
  </si>
  <si>
    <t>IA_PCMH Electronic submission of Patient Centered Medical Home accreditation</t>
  </si>
  <si>
    <t>IA_PM_14 Implementation of methodologies for improvements in longitudinal care management for high risk patients</t>
  </si>
  <si>
    <t>IA_PM_15 Implementation of episodic care management practice improvements</t>
  </si>
  <si>
    <t>IA_PM_16 Implementation of medication management practice improvements</t>
  </si>
  <si>
    <t>IA_PM_21 Advance Care Planning</t>
  </si>
  <si>
    <t>IA_PSPA_13 Participation in Joint Commission Evaluation Initiative</t>
  </si>
  <si>
    <t>IA_PSPA_16 Use decision support—ideally platform-agnostic, interoperable clinical decision support (CDS) tools —and standardized treatment protocols to manage workflow on the care team to meet patient needs</t>
  </si>
  <si>
    <t>IA_PSPA_28 Completion of an Accredited Safety or Quality Improvement Program</t>
  </si>
  <si>
    <t>Link to Practice Insights Quality Help Menu</t>
  </si>
  <si>
    <t>5 point floor</t>
  </si>
  <si>
    <t>Up to 6, 10 pts for 100%</t>
  </si>
  <si>
    <t>2026 Traditional MIPS--APM Entity</t>
  </si>
  <si>
    <r>
      <t>New measures in their</t>
    </r>
    <r>
      <rPr>
        <b/>
        <sz val="20"/>
        <rFont val="Calibri"/>
        <family val="2"/>
        <scheme val="minor"/>
      </rPr>
      <t xml:space="preserve"> 1st (7 pt floor) or 2nd (5 pt floor) year</t>
    </r>
    <r>
      <rPr>
        <sz val="20"/>
        <rFont val="Calibri"/>
        <family val="2"/>
        <scheme val="minor"/>
      </rPr>
      <t>, are great additional measures: PIMSH17, 19,  20, &amp;21</t>
    </r>
  </si>
  <si>
    <t>2026 Traditional MIPS</t>
  </si>
  <si>
    <t>New measures in their 1st (7 pt floor) or 2nd (5 pt floor) year, are great additional measures: PIMSH17, 19,  20, &amp;21</t>
  </si>
  <si>
    <r>
      <t xml:space="preserve">Traditional Cost--Claims Based Reporting  </t>
    </r>
    <r>
      <rPr>
        <b/>
        <u/>
        <sz val="26"/>
        <color theme="0"/>
        <rFont val="Calibri"/>
        <family val="2"/>
        <scheme val="minor"/>
      </rPr>
      <t>This is used as an estimate only, final score  available summer 2027</t>
    </r>
  </si>
  <si>
    <t>Chronic Kidney Disease</t>
  </si>
  <si>
    <t>Rheumatoid Arthritis</t>
  </si>
  <si>
    <t>Prostate Cancer</t>
  </si>
  <si>
    <t xml:space="preserve">2026 MVP-APM Entity --Advancing Cancer Care </t>
  </si>
  <si>
    <t xml:space="preserve">2026 MVP -- Advancing Cancer Care </t>
  </si>
  <si>
    <t>Est Complex Org eCQM Points (Max 5)**</t>
  </si>
  <si>
    <t>2026  Quality measures</t>
  </si>
  <si>
    <t>2026 MIPS Category Weights</t>
  </si>
  <si>
    <t>2026 Traditional MIPS Scoring Guide</t>
  </si>
  <si>
    <t>2026 MVPs Implementation Guide</t>
  </si>
  <si>
    <t>2026 MIPS Promoting Interoperability Quick Start Guide</t>
  </si>
  <si>
    <t>2026 Quality Benchmarks User Guide with Scoring Examples</t>
  </si>
  <si>
    <t>MIPS Quality Performance Category Fact Sheet</t>
  </si>
  <si>
    <t>Quality Performance Category: Learning about Collection Types</t>
  </si>
  <si>
    <t>Links to the 2026 MIPS Performance Category Measure Specifications, Activity Inventory, and Supporting Documentation</t>
  </si>
  <si>
    <t>Quality: 40%</t>
  </si>
  <si>
    <t>IA: 30%</t>
  </si>
  <si>
    <t xml:space="preserve">Respiratory Infection Hospitalization </t>
  </si>
  <si>
    <t>End State Renal Disease</t>
  </si>
  <si>
    <t>Is Promoting Interoperability required for you?</t>
  </si>
  <si>
    <t>Group</t>
  </si>
  <si>
    <t>If MVP, how will you report MVP?</t>
  </si>
  <si>
    <t>Individuals</t>
  </si>
  <si>
    <t>What ways are you planning to report MIPS in 2026?</t>
  </si>
  <si>
    <t>This tool provides an estimate only. CMS issues the final MIPS score and payment adjustment.</t>
  </si>
  <si>
    <t>Optionally, list any additional measures you plan to report in the blue cells on the right.
These measures won’t be included in the score calculation.</t>
  </si>
  <si>
    <r>
      <rPr>
        <b/>
        <sz val="19"/>
        <rFont val="Calibri"/>
        <family val="2"/>
        <scheme val="minor"/>
      </rPr>
      <t>Select your top 6 measures using the drop‑down</t>
    </r>
    <r>
      <rPr>
        <b/>
        <sz val="19"/>
        <color theme="4" tint="-0.249977111117893"/>
        <rFont val="Calibri"/>
        <family val="2"/>
        <scheme val="minor"/>
      </rPr>
      <t xml:space="preserve"> in the blue boxes </t>
    </r>
    <r>
      <rPr>
        <b/>
        <sz val="19"/>
        <rFont val="Calibri"/>
        <family val="2"/>
        <scheme val="minor"/>
      </rPr>
      <t>and enter points from Practice Insights.
Include at least one Outcome or High‑Priority measure.</t>
    </r>
  </si>
  <si>
    <t>MVP Subgroup reporting: &gt;50% of all practice providers must participate in the activity/activities.</t>
  </si>
  <si>
    <r>
      <rPr>
        <b/>
        <u/>
        <sz val="19"/>
        <rFont val="Calibri"/>
        <family val="2"/>
        <scheme val="minor"/>
      </rPr>
      <t>*Claims Based Population Health Measures not included in this calculation</t>
    </r>
    <r>
      <rPr>
        <b/>
        <sz val="19"/>
        <rFont val="Calibri"/>
        <family val="2"/>
        <scheme val="minor"/>
      </rPr>
      <t xml:space="preserve">.  CMS will score based on claims, if case min met for both, CMS will use the highest of the two. </t>
    </r>
    <r>
      <rPr>
        <b/>
        <u/>
        <sz val="19"/>
        <rFont val="Calibri"/>
        <family val="2"/>
        <scheme val="minor"/>
      </rPr>
      <t>Scored at TIN level.</t>
    </r>
  </si>
  <si>
    <r>
      <t>Select your top 6 measures using the drop‑down</t>
    </r>
    <r>
      <rPr>
        <b/>
        <sz val="19"/>
        <color theme="4" tint="-0.249977111117893"/>
        <rFont val="Calibri"/>
        <family val="2"/>
        <scheme val="minor"/>
      </rPr>
      <t xml:space="preserve"> in the blue boxes </t>
    </r>
    <r>
      <rPr>
        <b/>
        <sz val="19"/>
        <rFont val="Calibri"/>
        <family val="2"/>
        <scheme val="minor"/>
      </rPr>
      <t>and enter points from Practice Insights.
Include at least one Outcome or High‑Priority measure.</t>
    </r>
  </si>
  <si>
    <r>
      <t>Select your top 4 MVP measures using the drop‑down in</t>
    </r>
    <r>
      <rPr>
        <b/>
        <sz val="19"/>
        <color theme="4" tint="-0.249977111117893"/>
        <rFont val="Calibri"/>
        <family val="2"/>
        <scheme val="minor"/>
      </rPr>
      <t xml:space="preserve"> the blue boxes </t>
    </r>
    <r>
      <rPr>
        <b/>
        <sz val="19"/>
        <rFont val="Calibri"/>
        <family val="2"/>
        <scheme val="minor"/>
      </rPr>
      <t>and enter points from Practice Insights.
Include at least one Outcome or High‑Priority measure.</t>
    </r>
  </si>
  <si>
    <r>
      <rPr>
        <b/>
        <u/>
        <sz val="19"/>
        <rFont val="Calibri"/>
        <family val="2"/>
        <scheme val="minor"/>
      </rPr>
      <t>*Claims Based Population Health Measures not included in this calculation</t>
    </r>
    <r>
      <rPr>
        <b/>
        <sz val="19"/>
        <rFont val="Calibri"/>
        <family val="2"/>
        <scheme val="minor"/>
      </rPr>
      <t xml:space="preserve">.  CMS will score based on claims, if case min met for both, CMS will use the highest of the two. </t>
    </r>
  </si>
  <si>
    <r>
      <t xml:space="preserve">Promoting Interoperability-APM Entity </t>
    </r>
    <r>
      <rPr>
        <b/>
        <sz val="24"/>
        <color rgb="FFFF0000"/>
        <rFont val="Calibri"/>
        <family val="2"/>
        <scheme val="minor"/>
      </rPr>
      <t xml:space="preserve"> </t>
    </r>
  </si>
  <si>
    <r>
      <t>A Subgroup/Group reporting:</t>
    </r>
    <r>
      <rPr>
        <b/>
        <sz val="18"/>
        <rFont val="Calibri"/>
        <family val="2"/>
        <scheme val="minor"/>
      </rPr>
      <t xml:space="preserve"> &gt;50% of all practice providers must participate</t>
    </r>
    <r>
      <rPr>
        <sz val="18"/>
        <rFont val="Calibri"/>
        <family val="2"/>
        <scheme val="minor"/>
      </rPr>
      <t xml:space="preserve"> in the activity/activities.</t>
    </r>
  </si>
  <si>
    <r>
      <rPr>
        <b/>
        <sz val="19"/>
        <rFont val="Calibri"/>
        <family val="2"/>
        <scheme val="minor"/>
      </rPr>
      <t xml:space="preserve">Select your top 4 MVP measures using the drop‑down </t>
    </r>
    <r>
      <rPr>
        <b/>
        <sz val="19"/>
        <color theme="4" tint="-0.249977111117893"/>
        <rFont val="Calibri"/>
        <family val="2"/>
        <scheme val="minor"/>
      </rPr>
      <t>in the blue boxes</t>
    </r>
    <r>
      <rPr>
        <b/>
        <sz val="19"/>
        <rFont val="Calibri"/>
        <family val="2"/>
        <scheme val="minor"/>
      </rPr>
      <t xml:space="preserve"> and enter points from Practice Insights.
Include at least one Outcome or High‑Priority measure.</t>
    </r>
  </si>
  <si>
    <r>
      <t xml:space="preserve">To make a </t>
    </r>
    <r>
      <rPr>
        <b/>
        <sz val="16"/>
        <color theme="1"/>
        <rFont val="Calibri"/>
        <family val="2"/>
        <scheme val="minor"/>
      </rPr>
      <t>copy of a tab</t>
    </r>
    <r>
      <rPr>
        <sz val="16"/>
        <color theme="1"/>
        <rFont val="Calibri"/>
        <family val="2"/>
        <scheme val="minor"/>
      </rPr>
      <t>, change the name to identify it. ex: Smith or Group</t>
    </r>
  </si>
  <si>
    <r>
      <t>Traditional Cost--</t>
    </r>
    <r>
      <rPr>
        <b/>
        <sz val="22"/>
        <color theme="0"/>
        <rFont val="Calibri"/>
        <family val="2"/>
        <scheme val="minor"/>
      </rPr>
      <t xml:space="preserve">Claims Based Reporting  </t>
    </r>
    <r>
      <rPr>
        <b/>
        <u/>
        <sz val="22"/>
        <color theme="0"/>
        <rFont val="Calibri"/>
        <family val="2"/>
        <scheme val="minor"/>
      </rPr>
      <t>This is used as an estimate only, final score  available summer 2027</t>
    </r>
  </si>
  <si>
    <t>Advancing Cancer Care MVP Quality</t>
  </si>
  <si>
    <t xml:space="preserve">Cost is claims-based, practices can estimate a score based on past performance.  </t>
  </si>
  <si>
    <t xml:space="preserve">2026 MVP Subgroup; Advancing Cancer Care </t>
  </si>
  <si>
    <t xml:space="preserve"> Advancing Cancer Care MVP Cost</t>
  </si>
  <si>
    <t>Traditional Quality</t>
  </si>
  <si>
    <r>
      <t xml:space="preserve">Additional Quality Measures </t>
    </r>
    <r>
      <rPr>
        <b/>
        <sz val="18"/>
        <color theme="0"/>
        <rFont val="Calibri"/>
        <family val="2"/>
        <scheme val="minor"/>
      </rPr>
      <t>(optional, will not be included in calculations)</t>
    </r>
  </si>
  <si>
    <r>
      <t xml:space="preserve">Additional Quality Measures </t>
    </r>
    <r>
      <rPr>
        <b/>
        <sz val="16"/>
        <color theme="0"/>
        <rFont val="Calibri"/>
        <family val="2"/>
        <scheme val="minor"/>
      </rPr>
      <t>(optional, will not be included in calculations)</t>
    </r>
  </si>
  <si>
    <t xml:space="preserve">Category score auto calculates </t>
  </si>
  <si>
    <t xml:space="preserve"> *Administrative Quality measures score(s) are NOT reflected in this estimate. </t>
  </si>
  <si>
    <t>CMS will score if case min met. Not included in this estimator.</t>
  </si>
  <si>
    <t>Fill in category data below, score estimator will auto calculate</t>
  </si>
  <si>
    <t>Report all required measures, with at least 1 in numerator or meet exclusion or 0 pts for category.</t>
  </si>
  <si>
    <r>
      <t xml:space="preserve">Choose option 1 </t>
    </r>
    <r>
      <rPr>
        <b/>
        <u/>
        <sz val="16"/>
        <color theme="1"/>
        <rFont val="Calibri"/>
        <family val="2"/>
        <scheme val="minor"/>
      </rPr>
      <t>OR</t>
    </r>
    <r>
      <rPr>
        <b/>
        <sz val="16"/>
        <color theme="1"/>
        <rFont val="Calibri"/>
        <family val="2"/>
        <scheme val="minor"/>
      </rPr>
      <t xml:space="preserve"> 2</t>
    </r>
  </si>
  <si>
    <t>**Complex Organization Adjustment! 1 point per eCQM submitted by APM entity, max 5 points for MVP reporting.</t>
  </si>
  <si>
    <t>Additional Quality Measures (optional, will not be included in score calculations--except for eCQM Complex Adjustment**)</t>
  </si>
  <si>
    <t>**Complex Organization Adjustment! 1 point per eCQM submitted by APM entity, max 6 points for Traditional reporting.</t>
  </si>
  <si>
    <t>ID</t>
  </si>
  <si>
    <t>ID and Activity Name</t>
  </si>
  <si>
    <t>IA_EPA_7</t>
  </si>
  <si>
    <t>IA_EPA_8</t>
  </si>
  <si>
    <t>Anticoagulant management improvements</t>
  </si>
  <si>
    <t>IA_PM_27</t>
  </si>
  <si>
    <t>Improving Detection of Cognitive Impairment in Primary Care</t>
  </si>
  <si>
    <t>IA_PM_28</t>
  </si>
  <si>
    <t>Integrating Oral Health Care in Primary Care</t>
  </si>
  <si>
    <t>Engagement of Patients through Implementation of New Patient Portal</t>
  </si>
  <si>
    <t>Engage patients and families to guide improvement in the system of care</t>
  </si>
  <si>
    <t>Improved practices that engage patients pre-visit</t>
  </si>
  <si>
    <t>IA_BE_26</t>
  </si>
  <si>
    <t>Promote use of Patient-Reported Outcome Tools</t>
  </si>
  <si>
    <t>IA_BE_27</t>
  </si>
  <si>
    <t>Participate in IHI Training/Forum Event; National Academy of Medicine, AHRQ Team STEPPS® or other similar activity</t>
  </si>
  <si>
    <t>Use of patient safety tools</t>
  </si>
  <si>
    <t>IA_PSPA_34</t>
  </si>
  <si>
    <t>Patient Safety in Use of Artificial Intelligence (AI)</t>
  </si>
  <si>
    <t>IA_PSPA_35</t>
  </si>
  <si>
    <t>IA_AHW_1</t>
  </si>
  <si>
    <t>Participation in a 60-day or greater effort to support domestic or international humanitarian needs</t>
  </si>
  <si>
    <t>Antipsychotic-Medication-Associated Physical Health Condition Assessment and Monitoring</t>
  </si>
  <si>
    <t xml:space="preserve">IA_BE_4: Engagement of Patients through Implementation of New Patient Portal </t>
  </si>
  <si>
    <t xml:space="preserve">IA_BE_6: Regularly Assess Patient Experience of Care and Follow Up on Findings </t>
  </si>
  <si>
    <t xml:space="preserve">IA_BE_15: Engagement of Patients, Family, and Caregivers in Developing a Plan of Care </t>
  </si>
  <si>
    <t xml:space="preserve">A_BE_24: Financial Navigation Program </t>
  </si>
  <si>
    <t xml:space="preserve">IA_BMH_12: Promoting Clinician Well-Being </t>
  </si>
  <si>
    <t xml:space="preserve">IA_CC_13: Practice Improvements to Align with OpenNotes Principles </t>
  </si>
  <si>
    <t xml:space="preserve">IA_CC_17: Patient Navigator Program </t>
  </si>
  <si>
    <t xml:space="preserve">IA_EPA_2: Use of telehealth services that expand practice access </t>
  </si>
  <si>
    <t xml:space="preserve">IA_MVP: Practice-Wide Quality Improvement in the MIPS Value Pathways Program </t>
  </si>
  <si>
    <t xml:space="preserve">IA_PM_14: Implementation of methodologies for improvements in longitudinal care management for high-risk patients </t>
  </si>
  <si>
    <t xml:space="preserve">IA_PM_15: Implementation of episodic care management practice improvements </t>
  </si>
  <si>
    <t xml:space="preserve">IA_PM_16: Implementation of medication management practice improvements </t>
  </si>
  <si>
    <t xml:space="preserve">IA_PM_21: Advance Care Planning </t>
  </si>
  <si>
    <t xml:space="preserve">IA_PSPA_13: Participation in Joint Commission Evaluation Initiative </t>
  </si>
  <si>
    <t xml:space="preserve">IA_PSPA_16: Use of decision support —ideally platform-agnostic, interoperable clinical decision support (CDS) tools —and standardized treatment protocols to manage workflow on the care team to meet patient needs </t>
  </si>
  <si>
    <t>IA_PSPA_28: Completion of an Accredited Safety or Quality Improvement Program</t>
  </si>
  <si>
    <t>ACC MVP IA 2026</t>
  </si>
  <si>
    <t xml:space="preserve">Instructions: In blue cells, enter 1 ACC MVP Improvement Activity from the drop down, and 20 Points.  </t>
  </si>
  <si>
    <t xml:space="preserve">Look at previous years' MIPS Final Score for Cost to use as an estimate.  </t>
  </si>
  <si>
    <t>Pt Electronic Access</t>
  </si>
  <si>
    <t>HIE Option 2: Bi-Directional (CareQuality)</t>
  </si>
  <si>
    <t xml:space="preserve">Public Health Registries: IMMs &amp; eCR, active with both or exclusion(s) met </t>
  </si>
  <si>
    <t>PDMP has 1 in numerator OR exclusion met</t>
  </si>
  <si>
    <t xml:space="preserve">Public Health Reg: IMMs &amp; eCR, active with both or exclusion(s) met </t>
  </si>
  <si>
    <r>
      <rPr>
        <b/>
        <sz val="18"/>
        <rFont val="Calibri"/>
        <family val="2"/>
        <scheme val="minor"/>
      </rPr>
      <t xml:space="preserve">Instructions: </t>
    </r>
    <r>
      <rPr>
        <b/>
        <sz val="18"/>
        <color theme="4" tint="-0.249977111117893"/>
        <rFont val="Calibri"/>
        <family val="2"/>
        <scheme val="minor"/>
      </rPr>
      <t>In blue cell</t>
    </r>
    <r>
      <rPr>
        <sz val="18"/>
        <rFont val="Calibri"/>
        <family val="2"/>
        <scheme val="minor"/>
      </rPr>
      <t>, enter</t>
    </r>
    <r>
      <rPr>
        <b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the estimated potential Cost score, if desired.  </t>
    </r>
  </si>
  <si>
    <t>Cost is claims-based, practices can estimate a score based on past performance.  This is used as an estimate only, final score available summer 2027</t>
  </si>
  <si>
    <t xml:space="preserve"> Est MVP ACC Cost Score, Max 30</t>
  </si>
  <si>
    <r>
      <t xml:space="preserve">Instructions: In </t>
    </r>
    <r>
      <rPr>
        <b/>
        <sz val="16"/>
        <color rgb="FF0070C0"/>
        <rFont val="Calibri"/>
        <family val="2"/>
        <scheme val="minor"/>
      </rPr>
      <t>blue cell</t>
    </r>
    <r>
      <rPr>
        <b/>
        <sz val="16"/>
        <color theme="1"/>
        <rFont val="Calibri"/>
        <family val="2"/>
        <scheme val="minor"/>
      </rPr>
      <t xml:space="preserve">, enter the estimated potential Cost score, if desired.  </t>
    </r>
  </si>
  <si>
    <r>
      <t xml:space="preserve"> Advancing Cancer Care MVP Cost--</t>
    </r>
    <r>
      <rPr>
        <b/>
        <sz val="24"/>
        <color theme="5"/>
        <rFont val="Calibri"/>
        <family val="2"/>
        <scheme val="minor"/>
      </rPr>
      <t>Reported at the TIN level</t>
    </r>
  </si>
  <si>
    <r>
      <t xml:space="preserve">Instructions: In </t>
    </r>
    <r>
      <rPr>
        <b/>
        <sz val="18"/>
        <color rgb="FF0070C0"/>
        <rFont val="Calibri"/>
        <family val="2"/>
        <scheme val="minor"/>
      </rPr>
      <t>blue cells</t>
    </r>
    <r>
      <rPr>
        <b/>
        <sz val="18"/>
        <rFont val="Calibri"/>
        <family val="2"/>
        <scheme val="minor"/>
      </rPr>
      <t xml:space="preserve">, select 1 ACC MVP Improvement Activity from the drop down.  Enter 40 Points.  </t>
    </r>
  </si>
  <si>
    <t>47 Advance Care Planning</t>
  </si>
  <si>
    <t xml:space="preserve">236 Controlling High Blood Pressure </t>
  </si>
  <si>
    <t xml:space="preserve">130 Documentation of Current Medications </t>
  </si>
  <si>
    <t>144 Pain Care Plan</t>
  </si>
  <si>
    <t xml:space="preserve">143 Pain Intensity Quantified </t>
  </si>
  <si>
    <t xml:space="preserve">PIMSH4 Patient Reported Pain Improvement  </t>
  </si>
  <si>
    <t>PIMSH1 Advance Care Planning in Met Disease</t>
  </si>
  <si>
    <t>453 Patients Who Died from Cancer Receiving Chemo Last 14 Days of Life</t>
  </si>
  <si>
    <t xml:space="preserve"> 457 Patients Who Died from Cancer-Hospice  Less than 3 days  </t>
  </si>
  <si>
    <t xml:space="preserve">PIMSH21 Screening &amp; Achieving Resolution or Improvement of Distress for Cancer Care </t>
  </si>
  <si>
    <t>226 Tobacco Screening and Cessation</t>
  </si>
  <si>
    <t xml:space="preserve">PIMSH13 Mutation Testing for Stage IV Lung CA  Prior to the Start of Targeted Therapy </t>
  </si>
  <si>
    <t xml:space="preserve">PIMSH9 Supportive Care Drugs in Last 14 Days  </t>
  </si>
  <si>
    <t xml:space="preserve">PIMSH20 Appropriate Antiemetic Therapy for High &amp; Mod Emetic-Risk Antineoplastic Agents </t>
  </si>
  <si>
    <t xml:space="preserve">PIMSH19 Antiemetic Therapy for Low &amp; Min Emetic-Risk Antineoplastic Agents </t>
  </si>
  <si>
    <t xml:space="preserve">PIMSH17 Utilization of Prophylactic GCSF for Cancer Pts Receiving Low-Risk Chemotherapy </t>
  </si>
  <si>
    <t xml:space="preserve">144 Pain Care Plan </t>
  </si>
  <si>
    <t>143 Pain Intensity Quantified</t>
  </si>
  <si>
    <t xml:space="preserve">134 eCQM Screening for Depression &amp; Follow-Up Plan </t>
  </si>
  <si>
    <t xml:space="preserve">134 eCQM Screening for Depression and Follow-Up Plan </t>
  </si>
  <si>
    <t>462 Bone Density Evaluation for Pts Prostate Cancer &amp; Receiving ADT</t>
  </si>
  <si>
    <t xml:space="preserve">453 Patients Who Died from Cancer Receiving Chemo in the Last 14 Days of Life </t>
  </si>
  <si>
    <t xml:space="preserve">457 Patients Who Died from Cancer-- Hospice for Less than 3 days  </t>
  </si>
  <si>
    <t>MVP ACC Quality Measures</t>
  </si>
  <si>
    <t>Additional MVP ACC Quality Measures (optional, will not be included in calculations)</t>
  </si>
  <si>
    <t>Additional MVP ACC Quality Measures (optional, will not be included in score calculations--except for eCQM Complex Adjustment**)</t>
  </si>
  <si>
    <t xml:space="preserve">450 Appropriate Treatment for Patients with Stage I – III HER2 Positive Breast CA </t>
  </si>
  <si>
    <t xml:space="preserve">PIMSH10 Hep B  Testing &amp; Prophylactic TX Prior to Receiving Anti-CD20 Targeting Drugs </t>
  </si>
  <si>
    <t>462 Bone Density Evaluation for Patients with Prostate CA &amp; Receiving ADT</t>
  </si>
  <si>
    <t xml:space="preserve">451 RAS (KRAS &amp; NRAS) Gene Mut Testing Metastatic Colorectal CA receive Anti-EGFR </t>
  </si>
  <si>
    <t>PIMSH 17 Utilization of Prophylactic GCSF for Cancer Patients Receiving Low-Risk Chemo</t>
  </si>
  <si>
    <t xml:space="preserve">PIMSH13 Mutation Testing for Stage IV Lung CA  Prior to Start of Targeted Therapy </t>
  </si>
  <si>
    <t xml:space="preserve">450 Appropriate Treatment for Patients with Stage I –III HER2 Positive Breast Cancer </t>
  </si>
  <si>
    <t xml:space="preserve">451 RAS (KRAS &amp; NRAS) Gene Mutation Testing Met Colorectal CA rec Anti-EGFR </t>
  </si>
  <si>
    <r>
      <t xml:space="preserve">Practices with </t>
    </r>
    <r>
      <rPr>
        <b/>
        <sz val="16"/>
        <rFont val="Calibri"/>
        <family val="2"/>
        <scheme val="minor"/>
      </rPr>
      <t>less than 16 providers, get double credit for each activity.</t>
    </r>
    <r>
      <rPr>
        <sz val="16"/>
        <rFont val="Calibri"/>
        <family val="2"/>
        <scheme val="minor"/>
      </rPr>
      <t xml:space="preserve">  Group reporting:</t>
    </r>
    <r>
      <rPr>
        <b/>
        <sz val="16"/>
        <rFont val="Calibri"/>
        <family val="2"/>
        <scheme val="minor"/>
      </rPr>
      <t xml:space="preserve"> &gt;50% of all practice providers must participate</t>
    </r>
    <r>
      <rPr>
        <sz val="16"/>
        <rFont val="Calibri"/>
        <family val="2"/>
        <scheme val="minor"/>
      </rPr>
      <t xml:space="preserve"> in the activity/activities.</t>
    </r>
  </si>
  <si>
    <r>
      <rPr>
        <b/>
        <sz val="16"/>
        <rFont val="Calibri"/>
        <family val="2"/>
        <scheme val="minor"/>
      </rPr>
      <t>*APM Entities receive 50% category credit, report 1 activity for full category score. &gt;50% of all practice providers must participate</t>
    </r>
    <r>
      <rPr>
        <sz val="16"/>
        <rFont val="Calibri"/>
        <family val="2"/>
        <scheme val="minor"/>
      </rPr>
      <t xml:space="preserve"> in the activity/activities.</t>
    </r>
  </si>
  <si>
    <r>
      <rPr>
        <sz val="18"/>
        <rFont val="Calibri"/>
        <family val="2"/>
        <scheme val="minor"/>
      </rPr>
      <t xml:space="preserve">Instructions: </t>
    </r>
    <r>
      <rPr>
        <b/>
        <sz val="18"/>
        <rFont val="Calibri"/>
        <family val="2"/>
        <scheme val="minor"/>
      </rPr>
      <t xml:space="preserve">In </t>
    </r>
    <r>
      <rPr>
        <b/>
        <sz val="18"/>
        <color rgb="FF0070C0"/>
        <rFont val="Calibri"/>
        <family val="2"/>
        <scheme val="minor"/>
      </rPr>
      <t>blue cells</t>
    </r>
    <r>
      <rPr>
        <b/>
        <sz val="18"/>
        <rFont val="Calibri"/>
        <family val="2"/>
        <scheme val="minor"/>
      </rPr>
      <t>, select the activity from the drop down</t>
    </r>
    <r>
      <rPr>
        <sz val="18"/>
        <rFont val="Calibri"/>
        <family val="2"/>
        <scheme val="minor"/>
      </rPr>
      <t>. Manually add 20 points</t>
    </r>
  </si>
  <si>
    <r>
      <t xml:space="preserve">Instructions: In </t>
    </r>
    <r>
      <rPr>
        <sz val="18"/>
        <color rgb="FF0070C0"/>
        <rFont val="Calibri"/>
        <family val="2"/>
        <scheme val="minor"/>
      </rPr>
      <t>blue cells</t>
    </r>
    <r>
      <rPr>
        <sz val="18"/>
        <rFont val="Calibri"/>
        <family val="2"/>
        <scheme val="minor"/>
      </rPr>
      <t xml:space="preserve">, </t>
    </r>
    <r>
      <rPr>
        <b/>
        <sz val="18"/>
        <rFont val="Calibri"/>
        <family val="2"/>
        <scheme val="minor"/>
      </rPr>
      <t>select the activity from the drop down</t>
    </r>
    <r>
      <rPr>
        <sz val="18"/>
        <rFont val="Calibri"/>
        <family val="2"/>
        <scheme val="minor"/>
      </rPr>
      <t xml:space="preserve">. </t>
    </r>
    <r>
      <rPr>
        <b/>
        <sz val="18"/>
        <rFont val="Calibri"/>
        <family val="2"/>
        <scheme val="minor"/>
      </rPr>
      <t>Manually</t>
    </r>
    <r>
      <rPr>
        <sz val="18"/>
        <rFont val="Calibri"/>
        <family val="2"/>
        <scheme val="minor"/>
      </rPr>
      <t xml:space="preserve"> add the points:  </t>
    </r>
    <r>
      <rPr>
        <b/>
        <sz val="18"/>
        <rFont val="Calibri"/>
        <family val="2"/>
        <scheme val="minor"/>
      </rPr>
      <t xml:space="preserve">Large Practices report 2 activities; enter 20 points for each activity.  Small Practices report 1 activity; enter 40 points the activity.  </t>
    </r>
    <r>
      <rPr>
        <sz val="18"/>
        <rFont val="Calibri"/>
        <family val="2"/>
        <scheme val="minor"/>
      </rPr>
      <t xml:space="preserve">Max score is 40 </t>
    </r>
  </si>
  <si>
    <r>
      <t>Group reporting:</t>
    </r>
    <r>
      <rPr>
        <b/>
        <sz val="18"/>
        <rFont val="Calibri"/>
        <family val="2"/>
        <scheme val="minor"/>
      </rPr>
      <t xml:space="preserve"> &gt;50% of all practice providers must participate</t>
    </r>
    <r>
      <rPr>
        <sz val="18"/>
        <rFont val="Calibri"/>
        <family val="2"/>
        <scheme val="minor"/>
      </rPr>
      <t xml:space="preserve"> in the activity/activities.</t>
    </r>
  </si>
  <si>
    <r>
      <t xml:space="preserve">Instructions: In </t>
    </r>
    <r>
      <rPr>
        <sz val="18"/>
        <color rgb="FF0070C0"/>
        <rFont val="Calibri"/>
        <family val="2"/>
        <scheme val="minor"/>
      </rPr>
      <t>blue cells,</t>
    </r>
    <r>
      <rPr>
        <sz val="18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>select the activity from the drop down</t>
    </r>
    <r>
      <rPr>
        <sz val="18"/>
        <rFont val="Calibri"/>
        <family val="2"/>
        <scheme val="minor"/>
      </rPr>
      <t xml:space="preserve">. </t>
    </r>
    <r>
      <rPr>
        <b/>
        <sz val="18"/>
        <rFont val="Calibri"/>
        <family val="2"/>
        <scheme val="minor"/>
      </rPr>
      <t>Manually</t>
    </r>
    <r>
      <rPr>
        <sz val="18"/>
        <rFont val="Calibri"/>
        <family val="2"/>
        <scheme val="minor"/>
      </rPr>
      <t xml:space="preserve"> add the points:   </t>
    </r>
    <r>
      <rPr>
        <b/>
        <sz val="18"/>
        <rFont val="Calibri"/>
        <family val="2"/>
        <scheme val="minor"/>
      </rPr>
      <t xml:space="preserve">Large Practices report 2 activities; enter 20 points for each activity.  Small Practices report 1 activity; enter 40 points the activity. </t>
    </r>
    <r>
      <rPr>
        <sz val="18"/>
        <rFont val="Calibri"/>
        <family val="2"/>
        <scheme val="minor"/>
      </rPr>
      <t xml:space="preserve"> Max score is 40</t>
    </r>
  </si>
  <si>
    <r>
      <t xml:space="preserve">Instructions: In </t>
    </r>
    <r>
      <rPr>
        <b/>
        <sz val="18"/>
        <color theme="4"/>
        <rFont val="Calibri"/>
        <family val="2"/>
        <scheme val="minor"/>
      </rPr>
      <t>blue cell,</t>
    </r>
    <r>
      <rPr>
        <b/>
        <sz val="18"/>
        <rFont val="Calibri"/>
        <family val="2"/>
        <scheme val="minor"/>
      </rPr>
      <t xml:space="preserve"> select 1 ACC MVP Improvement Activity from the drop down, and 40 Points.  </t>
    </r>
  </si>
  <si>
    <r>
      <t>A Subgroup/Group reporting:</t>
    </r>
    <r>
      <rPr>
        <b/>
        <sz val="17"/>
        <rFont val="Calibri"/>
        <family val="2"/>
        <scheme val="minor"/>
      </rPr>
      <t xml:space="preserve"> &gt;50% of all practice providers must participate</t>
    </r>
    <r>
      <rPr>
        <sz val="17"/>
        <rFont val="Calibri"/>
        <family val="2"/>
        <scheme val="minor"/>
      </rPr>
      <t xml:space="preserve"> in the activity/activities.</t>
    </r>
  </si>
  <si>
    <t>MVP ACC Improvement Activity</t>
  </si>
  <si>
    <r>
      <t>A Subgroup/Group/APM Entity reporting:</t>
    </r>
    <r>
      <rPr>
        <b/>
        <sz val="18"/>
        <rFont val="Calibri"/>
        <family val="2"/>
        <scheme val="minor"/>
      </rPr>
      <t xml:space="preserve"> &gt;50% of all practice providers must participate</t>
    </r>
    <r>
      <rPr>
        <sz val="18"/>
        <rFont val="Calibri"/>
        <family val="2"/>
        <scheme val="minor"/>
      </rPr>
      <t xml:space="preserve"> in the activity/activities.</t>
    </r>
  </si>
  <si>
    <r>
      <rPr>
        <b/>
        <sz val="17"/>
        <rFont val="Calibri"/>
        <family val="2"/>
        <scheme val="minor"/>
      </rPr>
      <t>Select your top 6 measures using the drop‑down in</t>
    </r>
    <r>
      <rPr>
        <b/>
        <sz val="17"/>
        <color theme="4" tint="-0.249977111117893"/>
        <rFont val="Calibri"/>
        <family val="2"/>
        <scheme val="minor"/>
      </rPr>
      <t xml:space="preserve"> the blue boxes </t>
    </r>
    <r>
      <rPr>
        <b/>
        <sz val="17"/>
        <rFont val="Calibri"/>
        <family val="2"/>
        <scheme val="minor"/>
      </rPr>
      <t>and enter points from Practice Insights.
Include at least one Outcome or High‑Priority measure.</t>
    </r>
  </si>
  <si>
    <t>Optionally, list any additional measures you plan to report in the blue cells on the right.
These measures' scores won’t be included in the score calculation.</t>
  </si>
  <si>
    <r>
      <rPr>
        <b/>
        <sz val="16"/>
        <rFont val="Calibri"/>
        <family val="2"/>
        <scheme val="minor"/>
      </rPr>
      <t xml:space="preserve">NEW MEASURE! </t>
    </r>
    <r>
      <rPr>
        <sz val="16"/>
        <rFont val="Calibri"/>
        <family val="2"/>
        <scheme val="minor"/>
      </rPr>
      <t>PIMSH17 Utilization of Prophylactic GCSF for Cancer Patients Receiving Low-Risk Chemo</t>
    </r>
    <r>
      <rPr>
        <b/>
        <sz val="16"/>
        <rFont val="Calibri"/>
        <family val="2"/>
        <scheme val="minor"/>
      </rPr>
      <t xml:space="preserve"> is a new measure in It's 2nd year with a 5 pt benchmark floor.</t>
    </r>
    <r>
      <rPr>
        <sz val="16"/>
        <rFont val="Calibri"/>
        <family val="2"/>
        <scheme val="minor"/>
      </rPr>
      <t xml:space="preserve"> Consider as an additional measure to report.</t>
    </r>
  </si>
  <si>
    <r>
      <rPr>
        <b/>
        <sz val="16"/>
        <rFont val="Calibri"/>
        <family val="2"/>
        <scheme val="minor"/>
      </rPr>
      <t>NEW MEASURE!</t>
    </r>
    <r>
      <rPr>
        <sz val="16"/>
        <rFont val="Calibri"/>
        <family val="2"/>
        <scheme val="minor"/>
      </rPr>
      <t xml:space="preserve"> PIMSH17 Utilization of Prophylactic GCSF for Cancer Patients Receiving Low-Risk Chemo is a </t>
    </r>
    <r>
      <rPr>
        <b/>
        <sz val="16"/>
        <rFont val="Calibri"/>
        <family val="2"/>
        <scheme val="minor"/>
      </rPr>
      <t>new measure in it's 2nd year with a 5 pt benchmark floor.</t>
    </r>
    <r>
      <rPr>
        <sz val="16"/>
        <rFont val="Calibri"/>
        <family val="2"/>
        <scheme val="minor"/>
      </rPr>
      <t xml:space="preserve"> Consider as an additional measure to report.</t>
    </r>
  </si>
  <si>
    <r>
      <rPr>
        <b/>
        <sz val="19"/>
        <rFont val="Calibri"/>
        <family val="2"/>
        <scheme val="minor"/>
      </rPr>
      <t xml:space="preserve">NEW MEASURE! </t>
    </r>
    <r>
      <rPr>
        <sz val="19"/>
        <rFont val="Calibri"/>
        <family val="2"/>
        <scheme val="minor"/>
      </rPr>
      <t xml:space="preserve">PIMSH17 Utilization of Prophylactic GCSF for Cancer Patients Receiving Low-Risk Chemo is a </t>
    </r>
    <r>
      <rPr>
        <b/>
        <sz val="19"/>
        <rFont val="Calibri"/>
        <family val="2"/>
        <scheme val="minor"/>
      </rPr>
      <t>new measure in it's 2nd year with a 5 pt benchmark floor</t>
    </r>
    <r>
      <rPr>
        <sz val="19"/>
        <rFont val="Calibri"/>
        <family val="2"/>
        <scheme val="minor"/>
      </rPr>
      <t>. Consider as an additional measure to report.</t>
    </r>
  </si>
  <si>
    <r>
      <rPr>
        <b/>
        <sz val="18"/>
        <rFont val="Calibri"/>
        <family val="2"/>
        <scheme val="minor"/>
      </rPr>
      <t xml:space="preserve">NEW MEASURE! </t>
    </r>
    <r>
      <rPr>
        <sz val="18"/>
        <rFont val="Calibri"/>
        <family val="2"/>
        <scheme val="minor"/>
      </rPr>
      <t xml:space="preserve">PIMSH17 Utilization of Prophylactic GCSF for Cancer Patients Receiving Low-Risk Chemo is a </t>
    </r>
    <r>
      <rPr>
        <b/>
        <sz val="18"/>
        <rFont val="Calibri"/>
        <family val="2"/>
        <scheme val="minor"/>
      </rPr>
      <t>new measure in it's 2nd year with a 5 pt benchmark floor</t>
    </r>
    <r>
      <rPr>
        <sz val="18"/>
        <rFont val="Calibri"/>
        <family val="2"/>
        <scheme val="minor"/>
      </rPr>
      <t>. Consider as an additional measure to report.</t>
    </r>
  </si>
  <si>
    <r>
      <t xml:space="preserve">Optional, list </t>
    </r>
    <r>
      <rPr>
        <b/>
        <sz val="18"/>
        <rFont val="Calibri"/>
        <family val="2"/>
        <scheme val="minor"/>
      </rPr>
      <t>additional MVP measures</t>
    </r>
    <r>
      <rPr>
        <sz val="18"/>
        <rFont val="Calibri"/>
        <family val="2"/>
        <scheme val="minor"/>
      </rPr>
      <t xml:space="preserve"> to report beyond the required top 4 in right hand box's </t>
    </r>
    <r>
      <rPr>
        <b/>
        <sz val="18"/>
        <color theme="4" tint="-0.249977111117893"/>
        <rFont val="Calibri"/>
        <family val="2"/>
        <scheme val="minor"/>
      </rPr>
      <t xml:space="preserve">blue cells. </t>
    </r>
    <r>
      <rPr>
        <sz val="18"/>
        <rFont val="Calibri"/>
        <family val="2"/>
        <scheme val="minor"/>
      </rPr>
      <t>These measures won’t be included in the score calculation.</t>
    </r>
  </si>
  <si>
    <r>
      <t xml:space="preserve">Select your top 4 MVP measures using the drop‑down </t>
    </r>
    <r>
      <rPr>
        <b/>
        <sz val="20"/>
        <color theme="4" tint="-0.249977111117893"/>
        <rFont val="Calibri"/>
        <family val="2"/>
        <scheme val="minor"/>
      </rPr>
      <t>in the blue boxes</t>
    </r>
    <r>
      <rPr>
        <b/>
        <sz val="20"/>
        <rFont val="Calibri"/>
        <family val="2"/>
        <scheme val="minor"/>
      </rPr>
      <t xml:space="preserve"> and enter points from Practice Insights.
Include at least one Outcome or High‑Priority measure.</t>
    </r>
  </si>
  <si>
    <r>
      <t xml:space="preserve">Optional, list </t>
    </r>
    <r>
      <rPr>
        <b/>
        <sz val="18"/>
        <rFont val="Calibri"/>
        <family val="2"/>
        <scheme val="minor"/>
      </rPr>
      <t>additional MVP measures</t>
    </r>
    <r>
      <rPr>
        <sz val="18"/>
        <rFont val="Calibri"/>
        <family val="2"/>
        <scheme val="minor"/>
      </rPr>
      <t xml:space="preserve"> to report beyond the required top 4 in right hand box's </t>
    </r>
    <r>
      <rPr>
        <b/>
        <sz val="18"/>
        <color theme="4" tint="-0.249977111117893"/>
        <rFont val="Calibri"/>
        <family val="2"/>
        <scheme val="minor"/>
      </rPr>
      <t>blue cells.</t>
    </r>
    <r>
      <rPr>
        <sz val="18"/>
        <rFont val="Calibri"/>
        <family val="2"/>
        <scheme val="minor"/>
      </rPr>
      <t xml:space="preserve"> These measures won’t be included in the score calculation.</t>
    </r>
  </si>
  <si>
    <r>
      <t>1. Open your</t>
    </r>
    <r>
      <rPr>
        <b/>
        <sz val="18"/>
        <rFont val="Calibri"/>
        <family val="2"/>
        <scheme val="minor"/>
      </rPr>
      <t xml:space="preserve"> Practice Insights PI Dashboard</t>
    </r>
  </si>
  <si>
    <r>
      <t xml:space="preserve">2. Copy </t>
    </r>
    <r>
      <rPr>
        <b/>
        <sz val="18"/>
        <rFont val="Calibri"/>
        <family val="2"/>
        <scheme val="minor"/>
      </rPr>
      <t>numerator</t>
    </r>
    <r>
      <rPr>
        <sz val="18"/>
        <rFont val="Calibri"/>
        <family val="2"/>
        <scheme val="minor"/>
      </rPr>
      <t xml:space="preserve"> and </t>
    </r>
    <r>
      <rPr>
        <b/>
        <sz val="18"/>
        <rFont val="Calibri"/>
        <family val="2"/>
        <scheme val="minor"/>
      </rPr>
      <t>denominator</t>
    </r>
    <r>
      <rPr>
        <sz val="18"/>
        <rFont val="Calibri"/>
        <family val="2"/>
        <scheme val="minor"/>
      </rPr>
      <t xml:space="preserve"> into </t>
    </r>
    <r>
      <rPr>
        <b/>
        <sz val="18"/>
        <color theme="4"/>
        <rFont val="Calibri"/>
        <family val="2"/>
        <scheme val="minor"/>
      </rPr>
      <t>blue</t>
    </r>
    <r>
      <rPr>
        <sz val="18"/>
        <rFont val="Calibri"/>
        <family val="2"/>
        <scheme val="minor"/>
      </rPr>
      <t xml:space="preserve"> cells</t>
    </r>
  </si>
  <si>
    <r>
      <t xml:space="preserve">3. Select </t>
    </r>
    <r>
      <rPr>
        <b/>
        <sz val="18"/>
        <rFont val="Calibri"/>
        <family val="2"/>
        <scheme val="minor"/>
      </rPr>
      <t>Yes/No</t>
    </r>
    <r>
      <rPr>
        <sz val="18"/>
        <rFont val="Calibri"/>
        <family val="2"/>
        <scheme val="minor"/>
      </rPr>
      <t xml:space="preserve"> in drop-down cells</t>
    </r>
  </si>
  <si>
    <r>
      <t xml:space="preserve">Promoting Interoperability: </t>
    </r>
    <r>
      <rPr>
        <b/>
        <sz val="24"/>
        <color theme="5"/>
        <rFont val="Calibri"/>
        <family val="2"/>
        <scheme val="minor"/>
      </rPr>
      <t>Reported at TIN level</t>
    </r>
    <r>
      <rPr>
        <b/>
        <sz val="24"/>
        <color theme="0"/>
        <rFont val="Calibri"/>
        <family val="2"/>
        <scheme val="minor"/>
      </rPr>
      <t xml:space="preserve"> </t>
    </r>
    <r>
      <rPr>
        <b/>
        <sz val="24"/>
        <color theme="5"/>
        <rFont val="Calibri"/>
        <family val="2"/>
        <scheme val="minor"/>
      </rPr>
      <t>(aggregate data across TIN)</t>
    </r>
  </si>
  <si>
    <t>Performance or Yes/No</t>
  </si>
  <si>
    <t>In green cells, enter data or select drop-down</t>
  </si>
  <si>
    <t>In green cells, enter data or select from drop-down</t>
  </si>
  <si>
    <t>Blue cells will automatically calculate</t>
  </si>
  <si>
    <t>PI Exclusion Approved</t>
  </si>
  <si>
    <r>
      <t>2026 MVP -- Advancing Cancer Care --</t>
    </r>
    <r>
      <rPr>
        <b/>
        <sz val="24"/>
        <color theme="1"/>
        <rFont val="Calibri"/>
        <family val="2"/>
        <scheme val="minor"/>
      </rPr>
      <t>Promoting Interoperability Exclusion Approved by CMS</t>
    </r>
  </si>
  <si>
    <r>
      <t>2026 MVP -- Advancing Cancer Care --</t>
    </r>
    <r>
      <rPr>
        <b/>
        <sz val="24"/>
        <color theme="1"/>
        <rFont val="Calibri"/>
        <family val="2"/>
        <scheme val="minor"/>
      </rPr>
      <t>Small practice ONLY</t>
    </r>
  </si>
  <si>
    <r>
      <t>2026 Traditional MIPS--</t>
    </r>
    <r>
      <rPr>
        <b/>
        <sz val="24"/>
        <color theme="1"/>
        <rFont val="Calibri"/>
        <family val="2"/>
        <scheme val="minor"/>
      </rPr>
      <t>Small practice ONLY</t>
    </r>
  </si>
  <si>
    <r>
      <t>2026 Traditional MIPS--</t>
    </r>
    <r>
      <rPr>
        <b/>
        <sz val="24"/>
        <color theme="1"/>
        <rFont val="Calibri"/>
        <family val="2"/>
        <scheme val="minor"/>
      </rPr>
      <t>Promoting Interoperability Exclusion Approved by CMS</t>
    </r>
  </si>
  <si>
    <t>Promoting Interoperability Measure Exclusion Calculator</t>
  </si>
  <si>
    <t xml:space="preserve">Measure Exclusion Impact: HIE option 1 </t>
  </si>
  <si>
    <r>
      <t xml:space="preserve">Total, </t>
    </r>
    <r>
      <rPr>
        <b/>
        <sz val="16"/>
        <color theme="0"/>
        <rFont val="Calibri"/>
        <family val="2"/>
        <scheme val="minor"/>
      </rPr>
      <t>no exclusions</t>
    </r>
  </si>
  <si>
    <r>
      <t xml:space="preserve">Total with </t>
    </r>
    <r>
      <rPr>
        <b/>
        <sz val="16"/>
        <color theme="0"/>
        <rFont val="Calibri"/>
        <family val="2"/>
        <scheme val="minor"/>
      </rPr>
      <t>Receive Exclusion</t>
    </r>
    <r>
      <rPr>
        <sz val="16"/>
        <color theme="0"/>
        <rFont val="Calibri"/>
        <family val="2"/>
        <scheme val="minor"/>
      </rPr>
      <t xml:space="preserve"> (weight to send)</t>
    </r>
  </si>
  <si>
    <r>
      <t xml:space="preserve">Total with </t>
    </r>
    <r>
      <rPr>
        <b/>
        <sz val="16"/>
        <color theme="0"/>
        <rFont val="Calibri"/>
        <family val="2"/>
        <scheme val="minor"/>
      </rPr>
      <t>eRX Exclusion</t>
    </r>
  </si>
  <si>
    <r>
      <t xml:space="preserve">Total with </t>
    </r>
    <r>
      <rPr>
        <b/>
        <sz val="16"/>
        <color theme="0"/>
        <rFont val="Calibri"/>
        <family val="2"/>
        <scheme val="minor"/>
      </rPr>
      <t>PDMP Exclusion</t>
    </r>
  </si>
  <si>
    <r>
      <t xml:space="preserve">Total with </t>
    </r>
    <r>
      <rPr>
        <b/>
        <sz val="16"/>
        <color theme="0"/>
        <rFont val="Calibri"/>
        <family val="2"/>
        <scheme val="minor"/>
      </rPr>
      <t>Receive &amp; Send Exclusions</t>
    </r>
  </si>
  <si>
    <r>
      <t xml:space="preserve">Total with </t>
    </r>
    <r>
      <rPr>
        <b/>
        <sz val="16"/>
        <color theme="0"/>
        <rFont val="Calibri"/>
        <family val="2"/>
        <scheme val="minor"/>
      </rPr>
      <t>Registries Exclusion</t>
    </r>
    <r>
      <rPr>
        <sz val="16"/>
        <color theme="0"/>
        <rFont val="Calibri"/>
        <family val="2"/>
        <scheme val="minor"/>
      </rPr>
      <t xml:space="preserve"> </t>
    </r>
    <r>
      <rPr>
        <b/>
        <sz val="16"/>
        <color theme="0"/>
        <rFont val="Calibri"/>
        <family val="2"/>
        <scheme val="minor"/>
      </rPr>
      <t>(assumes no registry bonus)</t>
    </r>
  </si>
  <si>
    <r>
      <t xml:space="preserve">Total with </t>
    </r>
    <r>
      <rPr>
        <b/>
        <sz val="16"/>
        <color theme="0"/>
        <rFont val="Calibri"/>
        <family val="2"/>
        <scheme val="minor"/>
      </rPr>
      <t>Receive, Send &amp; Registries Exclusions (assumes no registry bonus)</t>
    </r>
  </si>
  <si>
    <t>Measure Exclusion Impact: HIE option 2</t>
  </si>
  <si>
    <t>Instructions: Manually Enter the PI score from the PI Measure Exclusion Calculator</t>
  </si>
  <si>
    <t>2026 Traditional MIPS--Adjusted PI Score due to measure exclusions</t>
  </si>
  <si>
    <t>Are you eligible for any PI Measure Exclusions?</t>
  </si>
  <si>
    <r>
      <t xml:space="preserve">Subgroup--use </t>
    </r>
    <r>
      <rPr>
        <b/>
        <sz val="16"/>
        <rFont val="Calibri"/>
        <family val="2"/>
        <scheme val="minor"/>
      </rPr>
      <t>"MVP Subgroup" tab</t>
    </r>
  </si>
  <si>
    <r>
      <t>Are you an APM Entity</t>
    </r>
    <r>
      <rPr>
        <b/>
        <u/>
        <sz val="16"/>
        <rFont val="Calibri"/>
        <family val="2"/>
        <scheme val="minor"/>
      </rPr>
      <t xml:space="preserve"> in EOM</t>
    </r>
    <r>
      <rPr>
        <b/>
        <sz val="16"/>
        <rFont val="Calibri"/>
        <family val="2"/>
        <scheme val="minor"/>
      </rPr>
      <t>?</t>
    </r>
  </si>
  <si>
    <r>
      <t xml:space="preserve">Yes--Use tabs with </t>
    </r>
    <r>
      <rPr>
        <b/>
        <sz val="16"/>
        <rFont val="Calibri"/>
        <family val="2"/>
        <scheme val="minor"/>
      </rPr>
      <t>"APM"</t>
    </r>
  </si>
  <si>
    <r>
      <t>No, I have the PI Exclusion Approved --use "</t>
    </r>
    <r>
      <rPr>
        <b/>
        <sz val="16"/>
        <rFont val="Calibri"/>
        <family val="2"/>
        <scheme val="minor"/>
      </rPr>
      <t>PI Excl</t>
    </r>
    <r>
      <rPr>
        <sz val="16"/>
        <rFont val="Calibri"/>
        <family val="2"/>
        <scheme val="minor"/>
      </rPr>
      <t>" tabs</t>
    </r>
  </si>
  <si>
    <r>
      <t>No, we have Small Practice Special Status--use "</t>
    </r>
    <r>
      <rPr>
        <b/>
        <sz val="16"/>
        <rFont val="Calibri"/>
        <family val="2"/>
        <scheme val="minor"/>
      </rPr>
      <t>Small Prac</t>
    </r>
    <r>
      <rPr>
        <sz val="16"/>
        <rFont val="Calibri"/>
        <family val="2"/>
        <scheme val="minor"/>
      </rPr>
      <t>" tabs</t>
    </r>
  </si>
  <si>
    <r>
      <t xml:space="preserve">Traditional--use </t>
    </r>
    <r>
      <rPr>
        <b/>
        <sz val="16"/>
        <color rgb="FFFFC000"/>
        <rFont val="Calibri"/>
        <family val="2"/>
        <scheme val="minor"/>
      </rPr>
      <t>Traditional MIPS Tabs</t>
    </r>
  </si>
  <si>
    <r>
      <t xml:space="preserve">MVP--use </t>
    </r>
    <r>
      <rPr>
        <b/>
        <sz val="16"/>
        <color theme="4"/>
        <rFont val="Calibri"/>
        <family val="2"/>
        <scheme val="minor"/>
      </rPr>
      <t xml:space="preserve"> MVP Tabs</t>
    </r>
  </si>
  <si>
    <r>
      <t xml:space="preserve">Yes--Use tabs with </t>
    </r>
    <r>
      <rPr>
        <b/>
        <sz val="16"/>
        <color rgb="FF7030A0"/>
        <rFont val="Calibri"/>
        <family val="2"/>
        <scheme val="minor"/>
      </rPr>
      <t>"PI Measure Exc Estimator"</t>
    </r>
    <r>
      <rPr>
        <sz val="16"/>
        <rFont val="Calibri"/>
        <family val="2"/>
        <scheme val="minor"/>
      </rPr>
      <t xml:space="preserve"> and </t>
    </r>
    <r>
      <rPr>
        <b/>
        <sz val="16"/>
        <color rgb="FF7030A0"/>
        <rFont val="Calibri"/>
        <family val="2"/>
        <scheme val="minor"/>
      </rPr>
      <t>"Trad MIPS PI Measure Excl"</t>
    </r>
    <r>
      <rPr>
        <sz val="16"/>
        <rFont val="Calibri"/>
        <family val="2"/>
        <scheme val="minor"/>
      </rPr>
      <t xml:space="preserve"> tabs (purple tabs)</t>
    </r>
  </si>
  <si>
    <t>2026 MIPS/MVP Estimator</t>
  </si>
  <si>
    <t>In estimator tabs:</t>
  </si>
  <si>
    <t>Required, no exclusion available</t>
  </si>
  <si>
    <t>Required, exclusions available</t>
  </si>
  <si>
    <t>Required, exclusion available</t>
  </si>
  <si>
    <t>Required, exclusion available for Option 1</t>
  </si>
  <si>
    <t>Results below</t>
  </si>
  <si>
    <r>
      <t xml:space="preserve">Total with </t>
    </r>
    <r>
      <rPr>
        <b/>
        <sz val="16"/>
        <color theme="0"/>
        <rFont val="Calibri"/>
        <family val="2"/>
        <scheme val="minor"/>
      </rPr>
      <t>Send Exclusion</t>
    </r>
    <r>
      <rPr>
        <sz val="16"/>
        <color theme="0"/>
        <rFont val="Calibri"/>
        <family val="2"/>
        <scheme val="minor"/>
      </rPr>
      <t xml:space="preserve"> (weight to access)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</si>
</sst>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</numFmts>
  <fonts count="94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0"/>
      <name val="Calibri"/>
      <family val="2"/>
      <scheme val="minor"/>
    </font>
    <font>
      <sz val="15"/>
      <name val="Calibri"/>
      <family val="2"/>
      <scheme val="minor"/>
    </font>
    <font>
      <b/>
      <sz val="15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8"/>
      <color theme="4" tint="-0.249977111117893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9"/>
      <name val="Calibri"/>
      <family val="2"/>
      <scheme val="minor"/>
    </font>
    <font>
      <b/>
      <sz val="19"/>
      <name val="Calibri"/>
      <family val="2"/>
      <scheme val="minor"/>
    </font>
    <font>
      <b/>
      <sz val="19"/>
      <color theme="4" tint="-0.249977111117893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8"/>
      <color rgb="FF333333"/>
      <name val="Arial"/>
      <family val="2"/>
    </font>
    <font>
      <b/>
      <sz val="24"/>
      <color theme="5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26"/>
      <color theme="0"/>
      <name val="Calibri"/>
      <family val="2"/>
      <scheme val="minor"/>
    </font>
    <font>
      <b/>
      <u/>
      <sz val="2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6"/>
      <color theme="4" tint="-0.499984740745262"/>
      <name val="Calibri"/>
      <family val="2"/>
      <scheme val="minor"/>
    </font>
    <font>
      <b/>
      <sz val="24"/>
      <color rgb="FF44546A"/>
      <name val="Calibri"/>
      <family val="2"/>
      <scheme val="minor"/>
    </font>
    <font>
      <sz val="18"/>
      <color rgb="FF44546A"/>
      <name val="Calibri"/>
      <family val="2"/>
      <scheme val="minor"/>
    </font>
    <font>
      <b/>
      <sz val="3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1E4E79"/>
      <name val="Calibri"/>
      <family val="2"/>
      <scheme val="minor"/>
    </font>
    <font>
      <sz val="11"/>
      <color rgb="FFED7D31"/>
      <name val="Calibri"/>
      <family val="2"/>
      <scheme val="minor"/>
    </font>
    <font>
      <sz val="11"/>
      <color rgb="FF2E75B5"/>
      <name val="Calibri"/>
      <family val="2"/>
      <scheme val="minor"/>
    </font>
    <font>
      <sz val="12"/>
      <color rgb="FF333333"/>
      <name val="Arial"/>
      <family val="2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u/>
      <sz val="22"/>
      <color theme="0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u/>
      <sz val="16"/>
      <color theme="0"/>
      <name val="Calibri"/>
      <family val="2"/>
      <scheme val="minor"/>
    </font>
    <font>
      <u/>
      <sz val="18"/>
      <color theme="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b/>
      <sz val="16"/>
      <color rgb="FF3F3B2D"/>
      <name val="Calibri"/>
      <family val="2"/>
      <scheme val="minor"/>
    </font>
    <font>
      <b/>
      <u/>
      <sz val="19"/>
      <name val="Calibri"/>
      <family val="2"/>
      <scheme val="minor"/>
    </font>
    <font>
      <sz val="16"/>
      <color rgb="FF44546A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33333"/>
      <name val="Arial"/>
      <family val="2"/>
    </font>
    <font>
      <sz val="10"/>
      <color rgb="FF333333"/>
      <name val="Arial"/>
      <family val="2"/>
    </font>
    <font>
      <b/>
      <u/>
      <sz val="14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7"/>
      <color rgb="FF404040"/>
      <name val="Libre Franklin"/>
    </font>
    <font>
      <b/>
      <sz val="18"/>
      <color theme="4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8"/>
      <color rgb="FF0070C0"/>
      <name val="Calibri"/>
      <family val="2"/>
      <scheme val="minor"/>
    </font>
    <font>
      <sz val="17"/>
      <name val="Calibri"/>
      <family val="2"/>
      <scheme val="minor"/>
    </font>
    <font>
      <b/>
      <sz val="17"/>
      <name val="Calibri"/>
      <family val="2"/>
      <scheme val="minor"/>
    </font>
    <font>
      <b/>
      <sz val="17"/>
      <color theme="4" tint="-0.249977111117893"/>
      <name val="Calibri"/>
      <family val="2"/>
      <scheme val="minor"/>
    </font>
    <font>
      <b/>
      <sz val="28"/>
      <name val="Calibri"/>
      <family val="2"/>
      <scheme val="minor"/>
    </font>
    <font>
      <b/>
      <sz val="26"/>
      <name val="Calibri"/>
      <family val="2"/>
      <scheme val="minor"/>
    </font>
    <font>
      <b/>
      <sz val="24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/>
      <name val="Georgia"/>
      <family val="2"/>
    </font>
    <font>
      <sz val="36"/>
      <color theme="0"/>
      <name val="Calibri"/>
      <family val="2"/>
      <scheme val="minor"/>
    </font>
    <font>
      <b/>
      <sz val="32"/>
      <color theme="0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color rgb="FFFFC000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36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36"/>
      <color rgb="FF7030A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43536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D54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</fills>
  <borders count="2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9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9"/>
      </right>
      <top style="medium">
        <color theme="8" tint="-0.2499465926084170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9"/>
      </left>
      <right style="medium">
        <color auto="1"/>
      </right>
      <top style="medium">
        <color theme="9"/>
      </top>
      <bottom style="medium">
        <color auto="1"/>
      </bottom>
      <diagonal/>
    </border>
    <border>
      <left style="medium">
        <color theme="9"/>
      </left>
      <right style="medium">
        <color auto="1"/>
      </right>
      <top style="medium">
        <color theme="9"/>
      </top>
      <bottom style="medium">
        <color theme="9"/>
      </bottom>
      <diagonal/>
    </border>
    <border>
      <left style="medium">
        <color auto="1"/>
      </left>
      <right/>
      <top style="medium">
        <color theme="8" tint="-0.24994659260841701"/>
      </top>
      <bottom/>
      <diagonal/>
    </border>
    <border>
      <left/>
      <right style="medium">
        <color theme="9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theme="8" tint="-0.24994659260841701"/>
      </bottom>
      <diagonal/>
    </border>
    <border>
      <left/>
      <right/>
      <top style="medium">
        <color auto="1"/>
      </top>
      <bottom style="medium">
        <color theme="8" tint="-0.24994659260841701"/>
      </bottom>
      <diagonal/>
    </border>
    <border>
      <left/>
      <right style="medium">
        <color auto="1"/>
      </right>
      <top style="medium">
        <color auto="1"/>
      </top>
      <bottom style="medium">
        <color theme="8" tint="-0.24994659260841701"/>
      </bottom>
      <diagonal/>
    </border>
    <border>
      <left style="thick">
        <color indexed="64"/>
      </left>
      <right style="medium">
        <color theme="8" tint="-0.2499465926084170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theme="9"/>
      </right>
      <top/>
      <bottom style="thick">
        <color auto="1"/>
      </bottom>
      <diagonal/>
    </border>
    <border>
      <left style="thick">
        <color indexed="64"/>
      </left>
      <right style="medium">
        <color theme="8" tint="-0.24994659260841701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theme="8" tint="-0.24994659260841701"/>
      </bottom>
      <diagonal/>
    </border>
    <border>
      <left style="thick">
        <color auto="1"/>
      </left>
      <right/>
      <top style="thick">
        <color auto="1"/>
      </top>
      <bottom style="medium">
        <color theme="8" tint="-0.2499465926084170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 style="medium">
        <color theme="8" tint="-0.24994659260841701"/>
      </right>
      <top style="medium">
        <color indexed="64"/>
      </top>
      <bottom/>
      <diagonal/>
    </border>
    <border>
      <left style="medium">
        <color indexed="64"/>
      </left>
      <right style="medium">
        <color theme="8" tint="-0.24994659260841701"/>
      </right>
      <top/>
      <bottom/>
      <diagonal/>
    </border>
    <border>
      <left style="medium">
        <color indexed="64"/>
      </left>
      <right style="medium">
        <color theme="8" tint="-0.24994659260841701"/>
      </right>
      <top/>
      <bottom style="medium">
        <color indexed="64"/>
      </bottom>
      <diagonal/>
    </border>
    <border>
      <left style="medium">
        <color theme="8" tint="-0.24994659260841701"/>
      </left>
      <right style="medium">
        <color auto="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indexed="64"/>
      </right>
      <top style="medium">
        <color theme="8" tint="-0.24994659260841701"/>
      </top>
      <bottom style="medium">
        <color auto="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auto="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theme="8" tint="-0.24994659260841701"/>
      </left>
      <right/>
      <top/>
      <bottom/>
      <diagonal/>
    </border>
    <border>
      <left/>
      <right/>
      <top style="thick">
        <color auto="1"/>
      </top>
      <bottom style="medium">
        <color theme="8" tint="-0.24994659260841701"/>
      </bottom>
      <diagonal/>
    </border>
    <border>
      <left/>
      <right style="thin">
        <color auto="1"/>
      </right>
      <top style="thick">
        <color auto="1"/>
      </top>
      <bottom style="medium">
        <color theme="8" tint="-0.24994659260841701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rgb="FF00B050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theme="2"/>
      </left>
      <right/>
      <top/>
      <bottom/>
      <diagonal/>
    </border>
    <border>
      <left style="medium">
        <color theme="9"/>
      </left>
      <right style="medium">
        <color auto="1"/>
      </right>
      <top/>
      <bottom style="medium">
        <color theme="9"/>
      </bottom>
      <diagonal/>
    </border>
    <border>
      <left/>
      <right style="medium">
        <color theme="8" tint="-0.24994659260841701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theme="1"/>
      </bottom>
      <diagonal/>
    </border>
    <border>
      <left style="thin">
        <color indexed="64"/>
      </left>
      <right style="thick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ck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theme="1"/>
      </top>
      <bottom/>
      <diagonal/>
    </border>
    <border>
      <left style="thin">
        <color auto="1"/>
      </left>
      <right style="thick">
        <color indexed="64"/>
      </right>
      <top style="thin">
        <color theme="1"/>
      </top>
      <bottom style="medium">
        <color theme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auto="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auto="1"/>
      </right>
      <top/>
      <bottom style="medium">
        <color theme="8" tint="-0.24994659260841701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/>
      <bottom style="thin">
        <color theme="4"/>
      </bottom>
      <diagonal/>
    </border>
    <border>
      <left style="thick">
        <color theme="4"/>
      </left>
      <right style="thick">
        <color theme="1"/>
      </right>
      <top style="thick">
        <color theme="1"/>
      </top>
      <bottom/>
      <diagonal/>
    </border>
    <border>
      <left/>
      <right style="medium">
        <color indexed="64"/>
      </right>
      <top style="thick">
        <color auto="1"/>
      </top>
      <bottom style="medium">
        <color indexed="64"/>
      </bottom>
      <diagonal/>
    </border>
    <border>
      <left/>
      <right style="thick">
        <color theme="1"/>
      </right>
      <top/>
      <bottom style="thin">
        <color indexed="64"/>
      </bottom>
      <diagonal/>
    </border>
    <border>
      <left style="thick">
        <color theme="1"/>
      </left>
      <right style="thick">
        <color theme="1"/>
      </right>
      <top/>
      <bottom style="thin">
        <color indexed="64"/>
      </bottom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n">
        <color theme="1"/>
      </right>
      <top style="thick">
        <color theme="1"/>
      </top>
      <bottom style="thin">
        <color theme="4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n">
        <color theme="4"/>
      </bottom>
      <diagonal/>
    </border>
    <border>
      <left style="thick">
        <color theme="4"/>
      </left>
      <right style="thick">
        <color theme="4"/>
      </right>
      <top style="thick">
        <color theme="9"/>
      </top>
      <bottom style="thick">
        <color theme="4"/>
      </bottom>
      <diagonal/>
    </border>
    <border>
      <left style="medium">
        <color theme="9"/>
      </left>
      <right style="medium">
        <color theme="9"/>
      </right>
      <top/>
      <bottom style="medium">
        <color theme="9"/>
      </bottom>
      <diagonal/>
    </border>
    <border>
      <left style="thick">
        <color theme="1"/>
      </left>
      <right style="thick">
        <color theme="1"/>
      </right>
      <top/>
      <bottom style="thin">
        <color theme="1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medium">
        <color rgb="FF00B050"/>
      </right>
      <top style="medium">
        <color theme="9"/>
      </top>
      <bottom style="medium">
        <color theme="9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medium">
        <color theme="9"/>
      </left>
      <right style="medium">
        <color theme="9"/>
      </right>
      <top style="thin">
        <color auto="1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auto="1"/>
      </bottom>
      <diagonal/>
    </border>
    <border>
      <left/>
      <right style="medium">
        <color theme="9"/>
      </right>
      <top style="medium">
        <color theme="9"/>
      </top>
      <bottom style="medium">
        <color auto="1"/>
      </bottom>
      <diagonal/>
    </border>
    <border>
      <left style="medium">
        <color theme="8"/>
      </left>
      <right style="thick">
        <color theme="1"/>
      </right>
      <top style="medium">
        <color theme="8"/>
      </top>
      <bottom style="medium">
        <color auto="1"/>
      </bottom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8"/>
      </left>
      <right style="thick">
        <color theme="1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 style="medium">
        <color auto="1"/>
      </right>
      <top style="medium">
        <color theme="8" tint="-0.24994659260841701"/>
      </top>
      <bottom style="medium">
        <color theme="8"/>
      </bottom>
      <diagonal/>
    </border>
    <border>
      <left style="medium">
        <color theme="8"/>
      </left>
      <right style="medium">
        <color auto="1"/>
      </right>
      <top style="medium">
        <color theme="8"/>
      </top>
      <bottom style="medium">
        <color auto="1"/>
      </bottom>
      <diagonal/>
    </border>
    <border>
      <left style="medium">
        <color theme="9"/>
      </left>
      <right style="thin">
        <color theme="9"/>
      </right>
      <top style="medium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medium">
        <color theme="9"/>
      </top>
      <bottom style="medium">
        <color theme="9"/>
      </bottom>
      <diagonal/>
    </border>
    <border>
      <left style="thin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thin">
        <color theme="9"/>
      </left>
      <right style="medium">
        <color theme="9"/>
      </right>
      <top style="medium">
        <color theme="9"/>
      </top>
      <bottom/>
      <diagonal/>
    </border>
    <border>
      <left style="medium">
        <color theme="8"/>
      </left>
      <right style="medium">
        <color auto="1"/>
      </right>
      <top style="medium">
        <color theme="8"/>
      </top>
      <bottom style="medium">
        <color theme="8"/>
      </bottom>
      <diagonal/>
    </border>
    <border>
      <left style="thick">
        <color auto="1"/>
      </left>
      <right style="thin">
        <color theme="9"/>
      </right>
      <top style="thick">
        <color theme="9"/>
      </top>
      <bottom style="thick">
        <color theme="9"/>
      </bottom>
      <diagonal/>
    </border>
    <border>
      <left style="thin">
        <color theme="9"/>
      </left>
      <right style="thin">
        <color theme="9"/>
      </right>
      <top style="thick">
        <color theme="9"/>
      </top>
      <bottom style="thick">
        <color theme="9"/>
      </bottom>
      <diagonal/>
    </border>
    <border>
      <left style="thin">
        <color theme="9"/>
      </left>
      <right style="medium">
        <color auto="1"/>
      </right>
      <top style="thick">
        <color theme="9"/>
      </top>
      <bottom style="thick">
        <color theme="9"/>
      </bottom>
      <diagonal/>
    </border>
    <border>
      <left style="thin">
        <color theme="9"/>
      </left>
      <right style="medium">
        <color auto="1"/>
      </right>
      <top style="thick">
        <color theme="9"/>
      </top>
      <bottom/>
      <diagonal/>
    </border>
    <border>
      <left style="medium">
        <color theme="8"/>
      </left>
      <right style="medium">
        <color auto="1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medium">
        <color auto="1"/>
      </right>
      <top style="thin">
        <color theme="8"/>
      </top>
      <bottom style="medium">
        <color auto="1"/>
      </bottom>
      <diagonal/>
    </border>
    <border>
      <left style="medium">
        <color theme="9"/>
      </left>
      <right style="medium">
        <color theme="9"/>
      </right>
      <top style="thin">
        <color theme="1"/>
      </top>
      <bottom style="medium">
        <color theme="9"/>
      </bottom>
      <diagonal/>
    </border>
    <border>
      <left style="medium">
        <color theme="8" tint="-0.24994659260841701"/>
      </left>
      <right style="thin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8" tint="-0.24994659260841701"/>
      </left>
      <right style="thin">
        <color theme="9"/>
      </right>
      <top style="medium">
        <color theme="9"/>
      </top>
      <bottom/>
      <diagonal/>
    </border>
    <border>
      <left style="thin">
        <color theme="9"/>
      </left>
      <right style="thin">
        <color theme="9"/>
      </right>
      <top style="medium">
        <color theme="9"/>
      </top>
      <bottom/>
      <diagonal/>
    </border>
    <border>
      <left style="thick">
        <color auto="1"/>
      </left>
      <right style="thick">
        <color theme="1"/>
      </right>
      <top style="thick">
        <color theme="9"/>
      </top>
      <bottom style="thick">
        <color theme="1"/>
      </bottom>
      <diagonal/>
    </border>
    <border>
      <left style="thick">
        <color auto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medium">
        <color theme="9"/>
      </left>
      <right style="thin">
        <color theme="9"/>
      </right>
      <top/>
      <bottom style="medium">
        <color theme="9"/>
      </bottom>
      <diagonal/>
    </border>
    <border>
      <left style="thin">
        <color theme="9"/>
      </left>
      <right style="thin">
        <color theme="9"/>
      </right>
      <top/>
      <bottom style="medium">
        <color theme="9"/>
      </bottom>
      <diagonal/>
    </border>
    <border>
      <left style="thin">
        <color theme="9"/>
      </left>
      <right/>
      <top/>
      <bottom style="medium">
        <color theme="9"/>
      </bottom>
      <diagonal/>
    </border>
    <border>
      <left style="thin">
        <color theme="9"/>
      </left>
      <right/>
      <top style="thick">
        <color theme="9"/>
      </top>
      <bottom/>
      <diagonal/>
    </border>
    <border>
      <left style="medium">
        <color indexed="64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thick">
        <color theme="1"/>
      </left>
      <right style="thick">
        <color auto="1"/>
      </right>
      <top style="thick">
        <color theme="1"/>
      </top>
      <bottom style="thin">
        <color theme="1"/>
      </bottom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ck">
        <color theme="1"/>
      </left>
      <right style="thin">
        <color theme="1"/>
      </right>
      <top style="thick">
        <color theme="1"/>
      </top>
      <bottom/>
      <diagonal/>
    </border>
    <border>
      <left style="thin">
        <color theme="1"/>
      </left>
      <right style="thick">
        <color theme="1"/>
      </right>
      <top style="thick">
        <color theme="1"/>
      </top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 style="thick">
        <color auto="1"/>
      </left>
      <right style="thin">
        <color theme="9"/>
      </right>
      <top style="thick">
        <color theme="9"/>
      </top>
      <bottom style="medium">
        <color theme="8" tint="-0.24994659260841701"/>
      </bottom>
      <diagonal/>
    </border>
    <border>
      <left style="thin">
        <color theme="9"/>
      </left>
      <right style="thin">
        <color theme="9"/>
      </right>
      <top style="thick">
        <color theme="9"/>
      </top>
      <bottom style="medium">
        <color theme="8" tint="-0.24994659260841701"/>
      </bottom>
      <diagonal/>
    </border>
    <border>
      <left style="thin">
        <color theme="9"/>
      </left>
      <right style="thick">
        <color auto="1"/>
      </right>
      <top style="thick">
        <color theme="9"/>
      </top>
      <bottom style="medium">
        <color theme="8" tint="-0.24994659260841701"/>
      </bottom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auto="1"/>
      </bottom>
      <diagonal/>
    </border>
    <border>
      <left style="thick">
        <color auto="1"/>
      </left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auto="1"/>
      </right>
      <top style="medium">
        <color theme="8" tint="-0.24994659260841701"/>
      </top>
      <bottom/>
      <diagonal/>
    </border>
    <border>
      <left style="medium">
        <color theme="1"/>
      </left>
      <right style="medium">
        <color theme="1"/>
      </right>
      <top style="thick">
        <color theme="9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medium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/>
      <diagonal/>
    </border>
    <border>
      <left style="thick">
        <color auto="1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/>
      <diagonal/>
    </border>
    <border>
      <left style="medium">
        <color theme="8"/>
      </left>
      <right style="medium">
        <color auto="1"/>
      </right>
      <top/>
      <bottom style="medium">
        <color theme="8"/>
      </bottom>
      <diagonal/>
    </border>
    <border>
      <left style="thick">
        <color auto="1"/>
      </left>
      <right style="thin">
        <color theme="9"/>
      </right>
      <top style="medium">
        <color theme="9"/>
      </top>
      <bottom style="medium">
        <color theme="9"/>
      </bottom>
      <diagonal/>
    </border>
    <border>
      <left style="thin">
        <color theme="9"/>
      </left>
      <right/>
      <top style="medium">
        <color theme="9"/>
      </top>
      <bottom style="medium">
        <color theme="9"/>
      </bottom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 style="medium">
        <color theme="8" tint="-0.24994659260841701"/>
      </right>
      <top style="thick">
        <color theme="9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 style="thick">
        <color theme="9"/>
      </top>
      <bottom style="medium">
        <color theme="8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9"/>
      </right>
      <top/>
      <bottom/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</borders>
  <cellStyleXfs count="5">
    <xf numFmtId="0" fontId="0" fillId="0" borderId="0"/>
    <xf numFmtId="0" fontId="39" fillId="0" borderId="0" applyNumberFormat="0" applyFill="0" applyBorder="0" applyAlignment="0" applyProtection="0"/>
    <xf numFmtId="0" fontId="70" fillId="0" borderId="0"/>
    <xf numFmtId="43" fontId="84" fillId="0" borderId="0" applyFont="0" applyFill="0" applyBorder="0" applyAlignment="0" applyProtection="0"/>
    <xf numFmtId="44" fontId="84" fillId="0" borderId="0" applyFont="0" applyFill="0" applyBorder="0" applyAlignment="0" applyProtection="0"/>
  </cellStyleXfs>
  <cellXfs count="741">
    <xf numFmtId="0" fontId="0" fillId="0" borderId="0" xfId="0"/>
    <xf numFmtId="0" fontId="3" fillId="3" borderId="0" xfId="0" applyFont="1" applyFill="1" applyAlignment="1">
      <alignment horizontal="center"/>
    </xf>
    <xf numFmtId="0" fontId="5" fillId="3" borderId="0" xfId="0" applyFont="1" applyFill="1"/>
    <xf numFmtId="1" fontId="5" fillId="6" borderId="9" xfId="0" applyNumberFormat="1" applyFont="1" applyFill="1" applyBorder="1" applyAlignment="1" applyProtection="1">
      <alignment horizontal="center" vertical="center" wrapText="1"/>
      <protection locked="0"/>
    </xf>
    <xf numFmtId="2" fontId="5" fillId="7" borderId="13" xfId="0" applyNumberFormat="1" applyFont="1" applyFill="1" applyBorder="1" applyAlignment="1">
      <alignment horizontal="center" vertical="center"/>
    </xf>
    <xf numFmtId="9" fontId="5" fillId="0" borderId="12" xfId="0" applyNumberFormat="1" applyFont="1" applyBorder="1" applyAlignment="1">
      <alignment horizontal="center" vertical="center"/>
    </xf>
    <xf numFmtId="9" fontId="5" fillId="0" borderId="12" xfId="0" applyNumberFormat="1" applyFont="1" applyBorder="1" applyAlignment="1">
      <alignment horizontal="center" vertical="center" wrapText="1"/>
    </xf>
    <xf numFmtId="9" fontId="5" fillId="0" borderId="15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5" fillId="0" borderId="13" xfId="0" applyFont="1" applyBorder="1" applyAlignment="1">
      <alignment horizontal="center" vertical="center"/>
    </xf>
    <xf numFmtId="0" fontId="8" fillId="0" borderId="0" xfId="0" applyFont="1"/>
    <xf numFmtId="0" fontId="6" fillId="3" borderId="0" xfId="0" applyFont="1" applyFill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7" fillId="3" borderId="18" xfId="0" applyFont="1" applyFill="1" applyBorder="1" applyAlignment="1">
      <alignment horizontal="center"/>
    </xf>
    <xf numFmtId="1" fontId="5" fillId="9" borderId="36" xfId="0" applyNumberFormat="1" applyFont="1" applyFill="1" applyBorder="1" applyAlignment="1" applyProtection="1">
      <alignment horizontal="center" vertical="center"/>
      <protection locked="0"/>
    </xf>
    <xf numFmtId="0" fontId="5" fillId="9" borderId="36" xfId="0" applyFont="1" applyFill="1" applyBorder="1" applyAlignment="1" applyProtection="1">
      <alignment horizontal="center" vertical="center"/>
      <protection locked="0"/>
    </xf>
    <xf numFmtId="1" fontId="5" fillId="9" borderId="37" xfId="0" applyNumberFormat="1" applyFont="1" applyFill="1" applyBorder="1" applyAlignment="1" applyProtection="1">
      <alignment horizontal="center" vertical="center"/>
      <protection locked="0"/>
    </xf>
    <xf numFmtId="0" fontId="9" fillId="0" borderId="49" xfId="0" applyFont="1" applyBorder="1"/>
    <xf numFmtId="0" fontId="9" fillId="0" borderId="50" xfId="0" applyFont="1" applyBorder="1"/>
    <xf numFmtId="0" fontId="10" fillId="0" borderId="50" xfId="0" applyFont="1" applyBorder="1"/>
    <xf numFmtId="0" fontId="8" fillId="4" borderId="51" xfId="0" applyFont="1" applyFill="1" applyBorder="1"/>
    <xf numFmtId="0" fontId="8" fillId="4" borderId="51" xfId="0" applyFont="1" applyFill="1" applyBorder="1" applyAlignment="1">
      <alignment wrapText="1"/>
    </xf>
    <xf numFmtId="0" fontId="8" fillId="4" borderId="56" xfId="0" applyFont="1" applyFill="1" applyBorder="1"/>
    <xf numFmtId="164" fontId="5" fillId="7" borderId="16" xfId="0" applyNumberFormat="1" applyFont="1" applyFill="1" applyBorder="1" applyAlignment="1">
      <alignment horizontal="right"/>
    </xf>
    <xf numFmtId="0" fontId="5" fillId="0" borderId="16" xfId="0" applyFont="1" applyBorder="1"/>
    <xf numFmtId="0" fontId="9" fillId="4" borderId="63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/>
    </xf>
    <xf numFmtId="0" fontId="10" fillId="5" borderId="44" xfId="0" applyFont="1" applyFill="1" applyBorder="1" applyAlignment="1">
      <alignment horizontal="center"/>
    </xf>
    <xf numFmtId="1" fontId="5" fillId="6" borderId="8" xfId="0" applyNumberFormat="1" applyFont="1" applyFill="1" applyBorder="1" applyAlignment="1">
      <alignment horizontal="center" vertical="center" wrapText="1"/>
    </xf>
    <xf numFmtId="1" fontId="5" fillId="6" borderId="6" xfId="0" applyNumberFormat="1" applyFont="1" applyFill="1" applyBorder="1" applyAlignment="1">
      <alignment horizontal="center" vertical="center" wrapText="1"/>
    </xf>
    <xf numFmtId="1" fontId="5" fillId="6" borderId="10" xfId="0" applyNumberFormat="1" applyFont="1" applyFill="1" applyBorder="1" applyAlignment="1">
      <alignment horizontal="center" vertical="center" wrapText="1"/>
    </xf>
    <xf numFmtId="1" fontId="5" fillId="6" borderId="11" xfId="0" applyNumberFormat="1" applyFont="1" applyFill="1" applyBorder="1" applyAlignment="1">
      <alignment horizontal="center" vertical="center" wrapText="1"/>
    </xf>
    <xf numFmtId="0" fontId="5" fillId="4" borderId="6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1" fontId="5" fillId="9" borderId="39" xfId="0" applyNumberFormat="1" applyFont="1" applyFill="1" applyBorder="1" applyAlignment="1" applyProtection="1">
      <alignment horizontal="center" vertical="center"/>
      <protection locked="0"/>
    </xf>
    <xf numFmtId="164" fontId="8" fillId="5" borderId="33" xfId="0" applyNumberFormat="1" applyFont="1" applyFill="1" applyBorder="1" applyAlignment="1">
      <alignment horizontal="center"/>
    </xf>
    <xf numFmtId="164" fontId="10" fillId="5" borderId="33" xfId="0" applyNumberFormat="1" applyFont="1" applyFill="1" applyBorder="1" applyAlignment="1">
      <alignment horizontal="center"/>
    </xf>
    <xf numFmtId="0" fontId="10" fillId="0" borderId="49" xfId="0" applyFont="1" applyBorder="1"/>
    <xf numFmtId="9" fontId="5" fillId="0" borderId="15" xfId="0" applyNumberFormat="1" applyFont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/>
    </xf>
    <xf numFmtId="1" fontId="5" fillId="9" borderId="72" xfId="0" applyNumberFormat="1" applyFont="1" applyFill="1" applyBorder="1" applyAlignment="1" applyProtection="1">
      <alignment horizontal="center" vertical="center"/>
      <protection locked="0"/>
    </xf>
    <xf numFmtId="1" fontId="5" fillId="6" borderId="14" xfId="0" applyNumberFormat="1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74" xfId="0" applyFont="1" applyFill="1" applyBorder="1" applyAlignment="1">
      <alignment horizontal="center" vertical="center" wrapText="1"/>
    </xf>
    <xf numFmtId="0" fontId="5" fillId="4" borderId="75" xfId="0" applyFont="1" applyFill="1" applyBorder="1" applyAlignment="1">
      <alignment horizontal="center" vertical="center" wrapText="1"/>
    </xf>
    <xf numFmtId="3" fontId="5" fillId="0" borderId="16" xfId="0" applyNumberFormat="1" applyFont="1" applyBorder="1"/>
    <xf numFmtId="3" fontId="5" fillId="9" borderId="36" xfId="0" applyNumberFormat="1" applyFont="1" applyFill="1" applyBorder="1" applyAlignment="1" applyProtection="1">
      <alignment horizontal="center" vertical="center"/>
      <protection locked="0"/>
    </xf>
    <xf numFmtId="3" fontId="5" fillId="9" borderId="72" xfId="0" applyNumberFormat="1" applyFont="1" applyFill="1" applyBorder="1" applyAlignment="1" applyProtection="1">
      <alignment horizontal="center" vertical="center"/>
      <protection locked="0"/>
    </xf>
    <xf numFmtId="3" fontId="5" fillId="7" borderId="14" xfId="0" applyNumberFormat="1" applyFont="1" applyFill="1" applyBorder="1" applyAlignment="1">
      <alignment horizontal="center" vertical="center"/>
    </xf>
    <xf numFmtId="3" fontId="5" fillId="7" borderId="13" xfId="0" applyNumberFormat="1" applyFont="1" applyFill="1" applyBorder="1" applyAlignment="1">
      <alignment horizontal="center" vertical="center"/>
    </xf>
    <xf numFmtId="3" fontId="5" fillId="7" borderId="57" xfId="0" applyNumberFormat="1" applyFont="1" applyFill="1" applyBorder="1"/>
    <xf numFmtId="0" fontId="14" fillId="8" borderId="7" xfId="0" applyFont="1" applyFill="1" applyBorder="1" applyAlignment="1">
      <alignment vertical="center"/>
    </xf>
    <xf numFmtId="0" fontId="14" fillId="8" borderId="8" xfId="0" applyFont="1" applyFill="1" applyBorder="1" applyAlignment="1">
      <alignment vertical="center"/>
    </xf>
    <xf numFmtId="1" fontId="5" fillId="6" borderId="7" xfId="0" applyNumberFormat="1" applyFont="1" applyFill="1" applyBorder="1" applyAlignment="1">
      <alignment horizontal="center" vertical="center" wrapText="1"/>
    </xf>
    <xf numFmtId="1" fontId="5" fillId="6" borderId="9" xfId="0" applyNumberFormat="1" applyFont="1" applyFill="1" applyBorder="1" applyAlignment="1">
      <alignment horizontal="center" vertical="center" wrapText="1"/>
    </xf>
    <xf numFmtId="0" fontId="14" fillId="13" borderId="10" xfId="0" applyFont="1" applyFill="1" applyBorder="1" applyAlignment="1">
      <alignment horizontal="center" vertical="center"/>
    </xf>
    <xf numFmtId="0" fontId="34" fillId="0" borderId="0" xfId="0" applyFont="1"/>
    <xf numFmtId="164" fontId="5" fillId="9" borderId="36" xfId="0" applyNumberFormat="1" applyFont="1" applyFill="1" applyBorder="1" applyAlignment="1">
      <alignment horizontal="center" vertical="center"/>
    </xf>
    <xf numFmtId="0" fontId="14" fillId="13" borderId="19" xfId="0" applyFont="1" applyFill="1" applyBorder="1" applyAlignment="1">
      <alignment horizontal="center" vertical="center"/>
    </xf>
    <xf numFmtId="0" fontId="14" fillId="7" borderId="80" xfId="0" applyFont="1" applyFill="1" applyBorder="1" applyAlignment="1">
      <alignment horizontal="center" wrapText="1"/>
    </xf>
    <xf numFmtId="0" fontId="15" fillId="0" borderId="0" xfId="0" applyFont="1"/>
    <xf numFmtId="0" fontId="5" fillId="11" borderId="29" xfId="0" applyFont="1" applyFill="1" applyBorder="1"/>
    <xf numFmtId="0" fontId="3" fillId="3" borderId="25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9" fillId="4" borderId="82" xfId="0" applyFont="1" applyFill="1" applyBorder="1" applyAlignment="1">
      <alignment horizontal="center" vertical="center" wrapText="1"/>
    </xf>
    <xf numFmtId="0" fontId="8" fillId="4" borderId="83" xfId="0" applyFont="1" applyFill="1" applyBorder="1"/>
    <xf numFmtId="0" fontId="8" fillId="4" borderId="84" xfId="0" applyFont="1" applyFill="1" applyBorder="1"/>
    <xf numFmtId="0" fontId="8" fillId="4" borderId="85" xfId="0" applyFont="1" applyFill="1" applyBorder="1"/>
    <xf numFmtId="1" fontId="5" fillId="9" borderId="86" xfId="0" applyNumberFormat="1" applyFont="1" applyFill="1" applyBorder="1" applyAlignment="1" applyProtection="1">
      <alignment horizontal="center" vertical="center"/>
      <protection locked="0"/>
    </xf>
    <xf numFmtId="164" fontId="8" fillId="5" borderId="45" xfId="0" applyNumberFormat="1" applyFont="1" applyFill="1" applyBorder="1" applyAlignment="1">
      <alignment horizontal="center"/>
    </xf>
    <xf numFmtId="164" fontId="10" fillId="5" borderId="44" xfId="0" applyNumberFormat="1" applyFont="1" applyFill="1" applyBorder="1" applyAlignment="1">
      <alignment horizontal="center"/>
    </xf>
    <xf numFmtId="0" fontId="10" fillId="0" borderId="24" xfId="0" applyFont="1" applyBorder="1"/>
    <xf numFmtId="0" fontId="9" fillId="11" borderId="29" xfId="0" applyFont="1" applyFill="1" applyBorder="1"/>
    <xf numFmtId="164" fontId="5" fillId="9" borderId="37" xfId="0" applyNumberFormat="1" applyFont="1" applyFill="1" applyBorder="1" applyAlignment="1" applyProtection="1">
      <alignment horizontal="center" vertical="center"/>
      <protection locked="0"/>
    </xf>
    <xf numFmtId="0" fontId="36" fillId="9" borderId="22" xfId="0" applyFont="1" applyFill="1" applyBorder="1" applyAlignment="1">
      <alignment horizontal="center"/>
    </xf>
    <xf numFmtId="0" fontId="36" fillId="9" borderId="0" xfId="0" applyFont="1" applyFill="1" applyAlignment="1">
      <alignment horizontal="center"/>
    </xf>
    <xf numFmtId="0" fontId="11" fillId="14" borderId="0" xfId="0" applyFont="1" applyFill="1"/>
    <xf numFmtId="0" fontId="11" fillId="14" borderId="0" xfId="0" applyFont="1" applyFill="1" applyAlignment="1">
      <alignment vertical="center"/>
    </xf>
    <xf numFmtId="0" fontId="5" fillId="9" borderId="0" xfId="0" applyFont="1" applyFill="1"/>
    <xf numFmtId="0" fontId="43" fillId="9" borderId="0" xfId="0" applyFont="1" applyFill="1" applyAlignment="1">
      <alignment horizontal="center" vertical="center" wrapText="1"/>
    </xf>
    <xf numFmtId="0" fontId="6" fillId="14" borderId="0" xfId="0" applyFont="1" applyFill="1" applyAlignment="1">
      <alignment horizontal="center" vertical="center"/>
    </xf>
    <xf numFmtId="164" fontId="5" fillId="9" borderId="87" xfId="0" applyNumberFormat="1" applyFont="1" applyFill="1" applyBorder="1" applyAlignment="1" applyProtection="1">
      <alignment horizontal="center" vertical="center"/>
      <protection locked="0"/>
    </xf>
    <xf numFmtId="2" fontId="31" fillId="9" borderId="38" xfId="0" applyNumberFormat="1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/>
    </xf>
    <xf numFmtId="0" fontId="5" fillId="11" borderId="0" xfId="0" applyFont="1" applyFill="1" applyAlignment="1">
      <alignment horizontal="center"/>
    </xf>
    <xf numFmtId="0" fontId="15" fillId="15" borderId="12" xfId="0" applyFont="1" applyFill="1" applyBorder="1" applyAlignment="1">
      <alignment wrapText="1"/>
    </xf>
    <xf numFmtId="0" fontId="47" fillId="0" borderId="12" xfId="0" applyFont="1" applyBorder="1" applyAlignment="1">
      <alignment vertical="top" wrapText="1"/>
    </xf>
    <xf numFmtId="0" fontId="47" fillId="0" borderId="12" xfId="0" applyFont="1" applyBorder="1" applyAlignment="1">
      <alignment vertical="top"/>
    </xf>
    <xf numFmtId="0" fontId="0" fillId="0" borderId="12" xfId="0" applyBorder="1" applyAlignment="1">
      <alignment vertical="top" wrapText="1"/>
    </xf>
    <xf numFmtId="0" fontId="45" fillId="0" borderId="12" xfId="0" applyFont="1" applyBorder="1" applyAlignment="1">
      <alignment horizontal="left" vertical="top" wrapText="1"/>
    </xf>
    <xf numFmtId="0" fontId="47" fillId="0" borderId="0" xfId="0" applyFont="1"/>
    <xf numFmtId="0" fontId="2" fillId="0" borderId="0" xfId="0" applyFont="1"/>
    <xf numFmtId="1" fontId="5" fillId="5" borderId="86" xfId="0" applyNumberFormat="1" applyFont="1" applyFill="1" applyBorder="1" applyAlignment="1">
      <alignment horizontal="center" vertical="center"/>
    </xf>
    <xf numFmtId="0" fontId="0" fillId="0" borderId="97" xfId="0" applyBorder="1" applyAlignment="1">
      <alignment vertical="center" wrapText="1"/>
    </xf>
    <xf numFmtId="0" fontId="50" fillId="0" borderId="97" xfId="0" applyFont="1" applyBorder="1" applyAlignment="1">
      <alignment vertical="center" wrapText="1"/>
    </xf>
    <xf numFmtId="0" fontId="46" fillId="0" borderId="97" xfId="0" applyFont="1" applyBorder="1" applyAlignment="1">
      <alignment vertical="center" wrapText="1"/>
    </xf>
    <xf numFmtId="0" fontId="52" fillId="0" borderId="97" xfId="0" applyFont="1" applyBorder="1" applyAlignment="1">
      <alignment vertical="center" wrapText="1"/>
    </xf>
    <xf numFmtId="0" fontId="53" fillId="16" borderId="0" xfId="0" applyFont="1" applyFill="1" applyAlignment="1">
      <alignment horizontal="left" vertical="center" wrapText="1"/>
    </xf>
    <xf numFmtId="0" fontId="49" fillId="0" borderId="0" xfId="0" applyFont="1"/>
    <xf numFmtId="0" fontId="14" fillId="13" borderId="0" xfId="0" applyFont="1" applyFill="1" applyAlignment="1">
      <alignment horizontal="center" vertical="center"/>
    </xf>
    <xf numFmtId="0" fontId="19" fillId="13" borderId="0" xfId="0" applyFont="1" applyFill="1" applyAlignment="1">
      <alignment horizontal="center" vertical="center" wrapText="1"/>
    </xf>
    <xf numFmtId="0" fontId="6" fillId="13" borderId="0" xfId="0" applyFont="1" applyFill="1" applyAlignment="1">
      <alignment horizontal="center" vertical="center" wrapText="1"/>
    </xf>
    <xf numFmtId="0" fontId="14" fillId="8" borderId="0" xfId="0" applyFont="1" applyFill="1" applyAlignment="1">
      <alignment vertical="center"/>
    </xf>
    <xf numFmtId="0" fontId="12" fillId="8" borderId="0" xfId="0" applyFont="1" applyFill="1" applyAlignment="1">
      <alignment horizontal="left" vertical="center"/>
    </xf>
    <xf numFmtId="0" fontId="9" fillId="0" borderId="0" xfId="0" applyFont="1"/>
    <xf numFmtId="0" fontId="32" fillId="3" borderId="18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1" fontId="0" fillId="0" borderId="0" xfId="0" applyNumberFormat="1"/>
    <xf numFmtId="1" fontId="0" fillId="0" borderId="12" xfId="0" applyNumberFormat="1" applyBorder="1"/>
    <xf numFmtId="1" fontId="0" fillId="9" borderId="0" xfId="0" applyNumberFormat="1" applyFill="1"/>
    <xf numFmtId="0" fontId="0" fillId="5" borderId="12" xfId="0" applyFill="1" applyBorder="1"/>
    <xf numFmtId="0" fontId="0" fillId="9" borderId="12" xfId="0" applyFill="1" applyBorder="1"/>
    <xf numFmtId="0" fontId="32" fillId="3" borderId="22" xfId="0" applyFont="1" applyFill="1" applyBorder="1" applyAlignment="1">
      <alignment horizontal="center"/>
    </xf>
    <xf numFmtId="0" fontId="5" fillId="3" borderId="22" xfId="0" applyFont="1" applyFill="1" applyBorder="1"/>
    <xf numFmtId="0" fontId="6" fillId="3" borderId="18" xfId="0" applyFont="1" applyFill="1" applyBorder="1" applyAlignment="1">
      <alignment horizontal="center" vertical="center"/>
    </xf>
    <xf numFmtId="0" fontId="44" fillId="18" borderId="0" xfId="0" applyFont="1" applyFill="1" applyAlignment="1">
      <alignment horizontal="center"/>
    </xf>
    <xf numFmtId="0" fontId="6" fillId="18" borderId="78" xfId="0" applyFont="1" applyFill="1" applyBorder="1" applyAlignment="1">
      <alignment horizontal="center" vertical="center"/>
    </xf>
    <xf numFmtId="0" fontId="5" fillId="18" borderId="78" xfId="0" applyFont="1" applyFill="1" applyBorder="1" applyAlignment="1">
      <alignment horizontal="center"/>
    </xf>
    <xf numFmtId="0" fontId="17" fillId="13" borderId="0" xfId="0" applyFont="1" applyFill="1" applyAlignment="1">
      <alignment vertical="center" wrapText="1"/>
    </xf>
    <xf numFmtId="1" fontId="5" fillId="12" borderId="35" xfId="0" applyNumberFormat="1" applyFont="1" applyFill="1" applyBorder="1" applyAlignment="1">
      <alignment vertical="center"/>
    </xf>
    <xf numFmtId="0" fontId="5" fillId="12" borderId="9" xfId="0" applyFont="1" applyFill="1" applyBorder="1"/>
    <xf numFmtId="0" fontId="5" fillId="12" borderId="10" xfId="0" applyFont="1" applyFill="1" applyBorder="1"/>
    <xf numFmtId="0" fontId="5" fillId="12" borderId="2" xfId="0" applyFont="1" applyFill="1" applyBorder="1"/>
    <xf numFmtId="1" fontId="5" fillId="12" borderId="0" xfId="0" applyNumberFormat="1" applyFont="1" applyFill="1" applyAlignment="1">
      <alignment vertical="center"/>
    </xf>
    <xf numFmtId="0" fontId="5" fillId="12" borderId="0" xfId="0" applyFont="1" applyFill="1"/>
    <xf numFmtId="1" fontId="5" fillId="12" borderId="2" xfId="0" applyNumberFormat="1" applyFont="1" applyFill="1" applyBorder="1" applyAlignment="1">
      <alignment vertical="center"/>
    </xf>
    <xf numFmtId="1" fontId="5" fillId="12" borderId="13" xfId="0" applyNumberFormat="1" applyFont="1" applyFill="1" applyBorder="1" applyAlignment="1">
      <alignment vertical="center"/>
    </xf>
    <xf numFmtId="1" fontId="5" fillId="12" borderId="17" xfId="0" applyNumberFormat="1" applyFont="1" applyFill="1" applyBorder="1" applyAlignment="1">
      <alignment vertical="center"/>
    </xf>
    <xf numFmtId="1" fontId="5" fillId="12" borderId="35" xfId="0" applyNumberFormat="1" applyFont="1" applyFill="1" applyBorder="1" applyAlignment="1">
      <alignment horizontal="left" vertical="center"/>
    </xf>
    <xf numFmtId="1" fontId="5" fillId="12" borderId="0" xfId="0" applyNumberFormat="1" applyFont="1" applyFill="1" applyAlignment="1">
      <alignment horizontal="left" vertical="center"/>
    </xf>
    <xf numFmtId="1" fontId="5" fillId="12" borderId="2" xfId="0" applyNumberFormat="1" applyFont="1" applyFill="1" applyBorder="1" applyAlignment="1">
      <alignment horizontal="left" vertical="center"/>
    </xf>
    <xf numFmtId="0" fontId="9" fillId="12" borderId="7" xfId="0" applyFont="1" applyFill="1" applyBorder="1"/>
    <xf numFmtId="0" fontId="61" fillId="12" borderId="7" xfId="0" applyFont="1" applyFill="1" applyBorder="1" applyAlignment="1">
      <alignment vertical="center" readingOrder="1"/>
    </xf>
    <xf numFmtId="0" fontId="25" fillId="13" borderId="10" xfId="0" applyFont="1" applyFill="1" applyBorder="1" applyAlignment="1">
      <alignment horizontal="center" vertical="center"/>
    </xf>
    <xf numFmtId="0" fontId="58" fillId="3" borderId="0" xfId="1" applyFont="1" applyFill="1" applyAlignment="1" applyProtection="1">
      <alignment vertical="center"/>
    </xf>
    <xf numFmtId="0" fontId="58" fillId="3" borderId="0" xfId="1" applyFont="1" applyFill="1"/>
    <xf numFmtId="9" fontId="18" fillId="3" borderId="101" xfId="0" applyNumberFormat="1" applyFont="1" applyFill="1" applyBorder="1" applyAlignment="1">
      <alignment horizontal="center" vertical="center"/>
    </xf>
    <xf numFmtId="0" fontId="18" fillId="3" borderId="103" xfId="0" applyFont="1" applyFill="1" applyBorder="1" applyAlignment="1">
      <alignment horizontal="left" vertical="center"/>
    </xf>
    <xf numFmtId="9" fontId="18" fillId="3" borderId="102" xfId="0" applyNumberFormat="1" applyFont="1" applyFill="1" applyBorder="1" applyAlignment="1">
      <alignment vertical="center"/>
    </xf>
    <xf numFmtId="9" fontId="18" fillId="3" borderId="101" xfId="0" applyNumberFormat="1" applyFont="1" applyFill="1" applyBorder="1" applyAlignment="1">
      <alignment vertical="center"/>
    </xf>
    <xf numFmtId="9" fontId="18" fillId="3" borderId="103" xfId="0" applyNumberFormat="1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 vertical="center"/>
    </xf>
    <xf numFmtId="0" fontId="59" fillId="3" borderId="0" xfId="1" applyFont="1" applyFill="1" applyAlignment="1">
      <alignment horizontal="center" vertical="top" wrapText="1"/>
    </xf>
    <xf numFmtId="0" fontId="38" fillId="3" borderId="0" xfId="0" applyFont="1" applyFill="1"/>
    <xf numFmtId="0" fontId="64" fillId="0" borderId="0" xfId="0" applyFont="1"/>
    <xf numFmtId="0" fontId="65" fillId="7" borderId="0" xfId="0" applyFont="1" applyFill="1" applyAlignment="1">
      <alignment vertical="top" wrapText="1"/>
    </xf>
    <xf numFmtId="0" fontId="64" fillId="7" borderId="0" xfId="0" applyFont="1" applyFill="1" applyAlignment="1">
      <alignment vertical="top"/>
    </xf>
    <xf numFmtId="0" fontId="66" fillId="7" borderId="0" xfId="0" applyFont="1" applyFill="1" applyAlignment="1">
      <alignment vertical="top" wrapText="1"/>
    </xf>
    <xf numFmtId="0" fontId="5" fillId="12" borderId="6" xfId="0" applyFont="1" applyFill="1" applyBorder="1" applyAlignment="1">
      <alignment vertical="center" readingOrder="1"/>
    </xf>
    <xf numFmtId="0" fontId="54" fillId="3" borderId="0" xfId="0" applyFont="1" applyFill="1" applyAlignment="1">
      <alignment horizontal="center" vertical="center" wrapText="1"/>
    </xf>
    <xf numFmtId="0" fontId="16" fillId="8" borderId="0" xfId="0" applyFont="1" applyFill="1" applyAlignment="1">
      <alignment vertical="center" wrapText="1"/>
    </xf>
    <xf numFmtId="0" fontId="17" fillId="8" borderId="105" xfId="0" applyFont="1" applyFill="1" applyBorder="1" applyAlignment="1">
      <alignment vertical="center" wrapText="1"/>
    </xf>
    <xf numFmtId="0" fontId="18" fillId="3" borderId="0" xfId="0" applyFont="1" applyFill="1" applyAlignment="1">
      <alignment vertical="center"/>
    </xf>
    <xf numFmtId="0" fontId="68" fillId="3" borderId="0" xfId="0" applyFont="1" applyFill="1" applyAlignment="1">
      <alignment horizontal="center" vertical="center"/>
    </xf>
    <xf numFmtId="0" fontId="6" fillId="18" borderId="0" xfId="0" applyFont="1" applyFill="1" applyAlignment="1">
      <alignment horizontal="center" vertical="center"/>
    </xf>
    <xf numFmtId="0" fontId="44" fillId="18" borderId="0" xfId="0" applyFont="1" applyFill="1" applyAlignment="1">
      <alignment horizontal="left"/>
    </xf>
    <xf numFmtId="0" fontId="6" fillId="3" borderId="107" xfId="0" applyFont="1" applyFill="1" applyBorder="1" applyAlignment="1">
      <alignment horizontal="center" vertical="center"/>
    </xf>
    <xf numFmtId="0" fontId="15" fillId="15" borderId="35" xfId="0" applyFont="1" applyFill="1" applyBorder="1" applyAlignment="1">
      <alignment horizontal="center" wrapText="1"/>
    </xf>
    <xf numFmtId="0" fontId="59" fillId="3" borderId="0" xfId="1" applyFont="1" applyFill="1" applyAlignment="1">
      <alignment wrapText="1"/>
    </xf>
    <xf numFmtId="0" fontId="7" fillId="3" borderId="0" xfId="0" applyFont="1" applyFill="1" applyAlignment="1">
      <alignment wrapText="1"/>
    </xf>
    <xf numFmtId="0" fontId="55" fillId="3" borderId="0" xfId="0" applyFont="1" applyFill="1" applyAlignment="1">
      <alignment vertical="top" wrapText="1"/>
    </xf>
    <xf numFmtId="0" fontId="54" fillId="3" borderId="0" xfId="0" applyFont="1" applyFill="1" applyAlignment="1">
      <alignment vertical="center" wrapText="1"/>
    </xf>
    <xf numFmtId="0" fontId="54" fillId="3" borderId="0" xfId="0" applyFont="1" applyFill="1" applyAlignment="1">
      <alignment wrapText="1"/>
    </xf>
    <xf numFmtId="0" fontId="71" fillId="19" borderId="14" xfId="2" applyFont="1" applyFill="1" applyBorder="1" applyAlignment="1">
      <alignment horizontal="center" vertical="center" wrapText="1"/>
    </xf>
    <xf numFmtId="0" fontId="71" fillId="19" borderId="15" xfId="2" applyFont="1" applyFill="1" applyBorder="1" applyAlignment="1">
      <alignment horizontal="center" vertical="center" wrapText="1"/>
    </xf>
    <xf numFmtId="0" fontId="45" fillId="0" borderId="8" xfId="2" applyFont="1" applyBorder="1" applyAlignment="1">
      <alignment horizontal="center" vertical="center" wrapText="1"/>
    </xf>
    <xf numFmtId="0" fontId="45" fillId="0" borderId="12" xfId="2" applyFont="1" applyBorder="1" applyAlignment="1">
      <alignment horizontal="left" vertical="center" wrapText="1"/>
    </xf>
    <xf numFmtId="0" fontId="46" fillId="0" borderId="8" xfId="2" applyFont="1" applyBorder="1" applyAlignment="1">
      <alignment horizontal="center" vertical="center" wrapText="1"/>
    </xf>
    <xf numFmtId="0" fontId="46" fillId="0" borderId="12" xfId="2" applyFont="1" applyBorder="1" applyAlignment="1">
      <alignment horizontal="left" vertical="center" wrapText="1"/>
    </xf>
    <xf numFmtId="0" fontId="70" fillId="0" borderId="8" xfId="2" applyBorder="1" applyAlignment="1">
      <alignment horizontal="center" vertical="center" wrapText="1"/>
    </xf>
    <xf numFmtId="0" fontId="70" fillId="0" borderId="12" xfId="2" applyBorder="1" applyAlignment="1">
      <alignment horizontal="left" vertical="center" wrapText="1"/>
    </xf>
    <xf numFmtId="0" fontId="45" fillId="9" borderId="8" xfId="2" applyFont="1" applyFill="1" applyBorder="1" applyAlignment="1">
      <alignment horizontal="center" vertical="center" wrapText="1"/>
    </xf>
    <xf numFmtId="0" fontId="45" fillId="9" borderId="12" xfId="2" applyFont="1" applyFill="1" applyBorder="1" applyAlignment="1">
      <alignment horizontal="left" vertical="center" wrapText="1"/>
    </xf>
    <xf numFmtId="0" fontId="45" fillId="7" borderId="8" xfId="2" applyFont="1" applyFill="1" applyBorder="1" applyAlignment="1">
      <alignment horizontal="center" vertical="center" wrapText="1"/>
    </xf>
    <xf numFmtId="0" fontId="46" fillId="0" borderId="8" xfId="2" applyFont="1" applyBorder="1" applyAlignment="1">
      <alignment horizontal="center" vertical="center"/>
    </xf>
    <xf numFmtId="0" fontId="45" fillId="0" borderId="10" xfId="2" applyFont="1" applyBorder="1" applyAlignment="1">
      <alignment horizontal="center" vertical="center" wrapText="1"/>
    </xf>
    <xf numFmtId="0" fontId="45" fillId="0" borderId="34" xfId="2" applyFont="1" applyBorder="1" applyAlignment="1">
      <alignment horizontal="left" vertical="center" wrapText="1"/>
    </xf>
    <xf numFmtId="0" fontId="45" fillId="0" borderId="0" xfId="2" applyFont="1" applyAlignment="1">
      <alignment horizontal="center" vertical="center" wrapText="1"/>
    </xf>
    <xf numFmtId="0" fontId="45" fillId="0" borderId="0" xfId="2" applyFont="1" applyAlignment="1">
      <alignment horizontal="left" vertical="center" wrapText="1"/>
    </xf>
    <xf numFmtId="0" fontId="72" fillId="0" borderId="0" xfId="0" applyFont="1" applyAlignment="1">
      <alignment horizontal="left" vertical="center" readingOrder="1"/>
    </xf>
    <xf numFmtId="164" fontId="5" fillId="7" borderId="13" xfId="0" applyNumberFormat="1" applyFont="1" applyFill="1" applyBorder="1" applyAlignment="1">
      <alignment horizontal="center" vertical="center"/>
    </xf>
    <xf numFmtId="165" fontId="5" fillId="7" borderId="14" xfId="0" applyNumberFormat="1" applyFont="1" applyFill="1" applyBorder="1" applyAlignment="1">
      <alignment horizontal="center" vertical="center"/>
    </xf>
    <xf numFmtId="165" fontId="5" fillId="7" borderId="13" xfId="0" applyNumberFormat="1" applyFont="1" applyFill="1" applyBorder="1" applyAlignment="1">
      <alignment horizontal="center" vertical="center"/>
    </xf>
    <xf numFmtId="164" fontId="5" fillId="7" borderId="14" xfId="0" applyNumberFormat="1" applyFont="1" applyFill="1" applyBorder="1" applyAlignment="1">
      <alignment horizontal="center" vertical="center"/>
    </xf>
    <xf numFmtId="0" fontId="42" fillId="9" borderId="0" xfId="0" applyFont="1" applyFill="1" applyAlignment="1">
      <alignment horizontal="center"/>
    </xf>
    <xf numFmtId="0" fontId="59" fillId="3" borderId="0" xfId="1" applyFont="1" applyFill="1" applyAlignment="1">
      <alignment horizontal="left" vertical="center"/>
    </xf>
    <xf numFmtId="1" fontId="5" fillId="6" borderId="17" xfId="0" applyNumberFormat="1" applyFont="1" applyFill="1" applyBorder="1" applyAlignment="1">
      <alignment horizontal="center" vertical="center" wrapText="1"/>
    </xf>
    <xf numFmtId="0" fontId="54" fillId="3" borderId="18" xfId="0" applyFont="1" applyFill="1" applyBorder="1" applyAlignment="1">
      <alignment wrapText="1"/>
    </xf>
    <xf numFmtId="0" fontId="0" fillId="0" borderId="0" xfId="0" applyAlignment="1">
      <alignment wrapText="1"/>
    </xf>
    <xf numFmtId="0" fontId="80" fillId="8" borderId="0" xfId="0" applyFont="1" applyFill="1" applyAlignment="1">
      <alignment horizontal="center" vertical="center"/>
    </xf>
    <xf numFmtId="0" fontId="55" fillId="3" borderId="22" xfId="0" applyFont="1" applyFill="1" applyBorder="1" applyAlignment="1">
      <alignment horizontal="center"/>
    </xf>
    <xf numFmtId="0" fontId="81" fillId="8" borderId="0" xfId="0" applyFont="1" applyFill="1" applyAlignment="1">
      <alignment horizontal="left"/>
    </xf>
    <xf numFmtId="0" fontId="80" fillId="8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82" fillId="8" borderId="0" xfId="0" applyFont="1" applyFill="1" applyAlignment="1">
      <alignment horizontal="left" wrapText="1"/>
    </xf>
    <xf numFmtId="0" fontId="80" fillId="8" borderId="0" xfId="0" applyFont="1" applyFill="1" applyAlignment="1">
      <alignment horizontal="left"/>
    </xf>
    <xf numFmtId="0" fontId="44" fillId="20" borderId="0" xfId="0" applyFont="1" applyFill="1" applyAlignment="1">
      <alignment horizontal="left"/>
    </xf>
    <xf numFmtId="0" fontId="22" fillId="20" borderId="0" xfId="0" applyFont="1" applyFill="1" applyAlignment="1">
      <alignment horizontal="left"/>
    </xf>
    <xf numFmtId="0" fontId="22" fillId="20" borderId="0" xfId="0" applyFont="1" applyFill="1" applyAlignment="1">
      <alignment horizontal="center"/>
    </xf>
    <xf numFmtId="0" fontId="5" fillId="20" borderId="29" xfId="0" applyFont="1" applyFill="1" applyBorder="1"/>
    <xf numFmtId="0" fontId="5" fillId="20" borderId="0" xfId="0" applyFont="1" applyFill="1"/>
    <xf numFmtId="0" fontId="5" fillId="20" borderId="0" xfId="0" applyFont="1" applyFill="1" applyAlignment="1">
      <alignment horizontal="center"/>
    </xf>
    <xf numFmtId="0" fontId="58" fillId="20" borderId="0" xfId="1" applyFont="1" applyFill="1" applyBorder="1" applyAlignment="1">
      <alignment horizontal="center" vertical="top"/>
    </xf>
    <xf numFmtId="0" fontId="5" fillId="20" borderId="77" xfId="0" applyFont="1" applyFill="1" applyBorder="1" applyAlignment="1">
      <alignment horizontal="center"/>
    </xf>
    <xf numFmtId="0" fontId="5" fillId="20" borderId="78" xfId="0" applyFont="1" applyFill="1" applyBorder="1" applyAlignment="1">
      <alignment horizontal="center"/>
    </xf>
    <xf numFmtId="0" fontId="1" fillId="13" borderId="19" xfId="0" applyFont="1" applyFill="1" applyBorder="1" applyAlignment="1">
      <alignment horizontal="center"/>
    </xf>
    <xf numFmtId="0" fontId="60" fillId="20" borderId="0" xfId="1" applyFont="1" applyFill="1" applyBorder="1" applyAlignment="1">
      <alignment horizontal="center" vertical="top"/>
    </xf>
    <xf numFmtId="0" fontId="9" fillId="20" borderId="0" xfId="0" applyFont="1" applyFill="1"/>
    <xf numFmtId="0" fontId="67" fillId="20" borderId="0" xfId="1" applyFont="1" applyFill="1" applyBorder="1" applyAlignment="1">
      <alignment horizontal="center" vertical="top"/>
    </xf>
    <xf numFmtId="164" fontId="5" fillId="21" borderId="120" xfId="0" applyNumberFormat="1" applyFont="1" applyFill="1" applyBorder="1" applyAlignment="1">
      <alignment horizontal="center" vertical="center"/>
    </xf>
    <xf numFmtId="164" fontId="5" fillId="21" borderId="121" xfId="0" applyNumberFormat="1" applyFont="1" applyFill="1" applyBorder="1" applyAlignment="1">
      <alignment horizontal="center" vertical="center"/>
    </xf>
    <xf numFmtId="164" fontId="5" fillId="21" borderId="123" xfId="0" applyNumberFormat="1" applyFont="1" applyFill="1" applyBorder="1" applyAlignment="1">
      <alignment horizontal="center" vertical="center"/>
    </xf>
    <xf numFmtId="2" fontId="31" fillId="22" borderId="98" xfId="0" applyNumberFormat="1" applyFont="1" applyFill="1" applyBorder="1" applyAlignment="1">
      <alignment horizontal="center" vertical="center"/>
    </xf>
    <xf numFmtId="164" fontId="5" fillId="9" borderId="16" xfId="0" applyNumberFormat="1" applyFont="1" applyFill="1" applyBorder="1"/>
    <xf numFmtId="164" fontId="5" fillId="9" borderId="57" xfId="0" applyNumberFormat="1" applyFont="1" applyFill="1" applyBorder="1"/>
    <xf numFmtId="1" fontId="5" fillId="23" borderId="86" xfId="0" applyNumberFormat="1" applyFont="1" applyFill="1" applyBorder="1" applyAlignment="1" applyProtection="1">
      <alignment horizontal="center" vertical="center"/>
      <protection locked="0"/>
    </xf>
    <xf numFmtId="1" fontId="5" fillId="9" borderId="86" xfId="0" applyNumberFormat="1" applyFont="1" applyFill="1" applyBorder="1" applyAlignment="1">
      <alignment horizontal="center" vertical="center"/>
    </xf>
    <xf numFmtId="0" fontId="10" fillId="9" borderId="44" xfId="0" applyFont="1" applyFill="1" applyBorder="1" applyAlignment="1">
      <alignment horizontal="center"/>
    </xf>
    <xf numFmtId="164" fontId="8" fillId="9" borderId="45" xfId="0" applyNumberFormat="1" applyFont="1" applyFill="1" applyBorder="1" applyAlignment="1">
      <alignment horizontal="center"/>
    </xf>
    <xf numFmtId="164" fontId="10" fillId="9" borderId="44" xfId="0" applyNumberFormat="1" applyFont="1" applyFill="1" applyBorder="1" applyAlignment="1">
      <alignment horizontal="center"/>
    </xf>
    <xf numFmtId="0" fontId="8" fillId="4" borderId="131" xfId="0" applyFont="1" applyFill="1" applyBorder="1"/>
    <xf numFmtId="0" fontId="8" fillId="4" borderId="52" xfId="0" applyFont="1" applyFill="1" applyBorder="1"/>
    <xf numFmtId="0" fontId="8" fillId="4" borderId="52" xfId="0" applyFont="1" applyFill="1" applyBorder="1" applyAlignment="1">
      <alignment wrapText="1"/>
    </xf>
    <xf numFmtId="1" fontId="5" fillId="9" borderId="132" xfId="0" applyNumberFormat="1" applyFont="1" applyFill="1" applyBorder="1" applyAlignment="1">
      <alignment horizontal="center" vertical="center"/>
    </xf>
    <xf numFmtId="0" fontId="9" fillId="0" borderId="18" xfId="0" applyFont="1" applyBorder="1"/>
    <xf numFmtId="1" fontId="5" fillId="23" borderId="133" xfId="0" applyNumberFormat="1" applyFont="1" applyFill="1" applyBorder="1" applyAlignment="1" applyProtection="1">
      <alignment horizontal="center" vertical="center"/>
      <protection locked="0"/>
    </xf>
    <xf numFmtId="0" fontId="8" fillId="4" borderId="23" xfId="0" applyFont="1" applyFill="1" applyBorder="1"/>
    <xf numFmtId="0" fontId="8" fillId="4" borderId="22" xfId="0" applyFont="1" applyFill="1" applyBorder="1"/>
    <xf numFmtId="0" fontId="8" fillId="4" borderId="26" xfId="0" applyFont="1" applyFill="1" applyBorder="1"/>
    <xf numFmtId="164" fontId="5" fillId="23" borderId="134" xfId="0" applyNumberFormat="1" applyFont="1" applyFill="1" applyBorder="1" applyAlignment="1" applyProtection="1">
      <alignment horizontal="center" vertical="center"/>
      <protection locked="0"/>
    </xf>
    <xf numFmtId="0" fontId="14" fillId="7" borderId="137" xfId="0" applyFont="1" applyFill="1" applyBorder="1" applyAlignment="1">
      <alignment horizontal="center" wrapText="1"/>
    </xf>
    <xf numFmtId="1" fontId="8" fillId="9" borderId="108" xfId="0" applyNumberFormat="1" applyFont="1" applyFill="1" applyBorder="1" applyAlignment="1">
      <alignment horizontal="center"/>
    </xf>
    <xf numFmtId="1" fontId="5" fillId="23" borderId="135" xfId="0" applyNumberFormat="1" applyFont="1" applyFill="1" applyBorder="1" applyAlignment="1" applyProtection="1">
      <alignment horizontal="center" vertical="center"/>
      <protection locked="0"/>
    </xf>
    <xf numFmtId="1" fontId="5" fillId="23" borderId="134" xfId="0" applyNumberFormat="1" applyFont="1" applyFill="1" applyBorder="1" applyAlignment="1" applyProtection="1">
      <alignment horizontal="center" vertical="center"/>
      <protection locked="0"/>
    </xf>
    <xf numFmtId="0" fontId="14" fillId="7" borderId="138" xfId="0" applyFont="1" applyFill="1" applyBorder="1" applyAlignment="1">
      <alignment horizontal="center" wrapText="1"/>
    </xf>
    <xf numFmtId="0" fontId="9" fillId="4" borderId="141" xfId="0" applyFont="1" applyFill="1" applyBorder="1" applyAlignment="1">
      <alignment horizontal="center" vertical="center" wrapText="1"/>
    </xf>
    <xf numFmtId="0" fontId="1" fillId="11" borderId="19" xfId="0" applyFont="1" applyFill="1" applyBorder="1" applyAlignment="1">
      <alignment horizontal="center"/>
    </xf>
    <xf numFmtId="0" fontId="14" fillId="7" borderId="144" xfId="0" applyFont="1" applyFill="1" applyBorder="1" applyAlignment="1">
      <alignment horizontal="center" wrapText="1"/>
    </xf>
    <xf numFmtId="0" fontId="14" fillId="7" borderId="145" xfId="0" applyFont="1" applyFill="1" applyBorder="1" applyAlignment="1">
      <alignment horizontal="center" wrapText="1"/>
    </xf>
    <xf numFmtId="0" fontId="14" fillId="7" borderId="146" xfId="0" applyFont="1" applyFill="1" applyBorder="1" applyAlignment="1">
      <alignment horizontal="center" wrapText="1"/>
    </xf>
    <xf numFmtId="3" fontId="5" fillId="23" borderId="135" xfId="0" applyNumberFormat="1" applyFont="1" applyFill="1" applyBorder="1" applyAlignment="1">
      <alignment horizontal="center" vertical="center"/>
    </xf>
    <xf numFmtId="3" fontId="5" fillId="9" borderId="147" xfId="0" applyNumberFormat="1" applyFont="1" applyFill="1" applyBorder="1" applyAlignment="1">
      <alignment horizontal="center" vertical="center"/>
    </xf>
    <xf numFmtId="0" fontId="5" fillId="4" borderId="61" xfId="0" applyFont="1" applyFill="1" applyBorder="1" applyAlignment="1">
      <alignment horizontal="center" vertical="center" wrapText="1"/>
    </xf>
    <xf numFmtId="1" fontId="5" fillId="5" borderId="134" xfId="0" applyNumberFormat="1" applyFont="1" applyFill="1" applyBorder="1" applyAlignment="1" applyProtection="1">
      <alignment horizontal="center" vertical="center"/>
      <protection locked="0"/>
    </xf>
    <xf numFmtId="1" fontId="5" fillId="5" borderId="148" xfId="0" applyNumberFormat="1" applyFont="1" applyFill="1" applyBorder="1" applyAlignment="1" applyProtection="1">
      <alignment horizontal="center" vertical="center"/>
      <protection locked="0"/>
    </xf>
    <xf numFmtId="3" fontId="5" fillId="5" borderId="148" xfId="0" applyNumberFormat="1" applyFont="1" applyFill="1" applyBorder="1" applyAlignment="1" applyProtection="1">
      <alignment horizontal="center" vertical="center"/>
      <protection locked="0"/>
    </xf>
    <xf numFmtId="3" fontId="5" fillId="5" borderId="134" xfId="0" applyNumberFormat="1" applyFont="1" applyFill="1" applyBorder="1" applyAlignment="1" applyProtection="1">
      <alignment horizontal="center" vertical="center"/>
      <protection locked="0"/>
    </xf>
    <xf numFmtId="0" fontId="5" fillId="5" borderId="134" xfId="0" applyFont="1" applyFill="1" applyBorder="1" applyAlignment="1" applyProtection="1">
      <alignment horizontal="center" vertical="center"/>
      <protection locked="0"/>
    </xf>
    <xf numFmtId="164" fontId="5" fillId="23" borderId="33" xfId="0" applyNumberFormat="1" applyFont="1" applyFill="1" applyBorder="1" applyAlignment="1" applyProtection="1">
      <alignment horizontal="center" vertical="center"/>
      <protection locked="0"/>
    </xf>
    <xf numFmtId="164" fontId="5" fillId="9" borderId="120" xfId="0" applyNumberFormat="1" applyFont="1" applyFill="1" applyBorder="1" applyAlignment="1">
      <alignment horizontal="center" vertical="center"/>
    </xf>
    <xf numFmtId="164" fontId="5" fillId="9" borderId="121" xfId="0" applyNumberFormat="1" applyFont="1" applyFill="1" applyBorder="1" applyAlignment="1">
      <alignment horizontal="center" vertical="center"/>
    </xf>
    <xf numFmtId="2" fontId="31" fillId="24" borderId="113" xfId="0" applyNumberFormat="1" applyFont="1" applyFill="1" applyBorder="1" applyAlignment="1">
      <alignment horizontal="center" vertical="center"/>
    </xf>
    <xf numFmtId="1" fontId="5" fillId="6" borderId="13" xfId="0" applyNumberFormat="1" applyFont="1" applyFill="1" applyBorder="1" applyAlignment="1">
      <alignment horizontal="center" vertical="center" wrapText="1"/>
    </xf>
    <xf numFmtId="0" fontId="14" fillId="7" borderId="154" xfId="0" applyFont="1" applyFill="1" applyBorder="1" applyAlignment="1">
      <alignment horizontal="center" wrapText="1"/>
    </xf>
    <xf numFmtId="0" fontId="14" fillId="7" borderId="126" xfId="0" applyFont="1" applyFill="1" applyBorder="1" applyAlignment="1">
      <alignment horizontal="center" wrapText="1"/>
    </xf>
    <xf numFmtId="3" fontId="5" fillId="23" borderId="148" xfId="0" applyNumberFormat="1" applyFont="1" applyFill="1" applyBorder="1" applyAlignment="1" applyProtection="1">
      <alignment horizontal="center" vertical="center"/>
      <protection locked="0"/>
    </xf>
    <xf numFmtId="3" fontId="5" fillId="23" borderId="134" xfId="0" applyNumberFormat="1" applyFont="1" applyFill="1" applyBorder="1" applyAlignment="1" applyProtection="1">
      <alignment horizontal="center" vertical="center"/>
      <protection locked="0"/>
    </xf>
    <xf numFmtId="0" fontId="5" fillId="23" borderId="134" xfId="0" applyFont="1" applyFill="1" applyBorder="1" applyAlignment="1" applyProtection="1">
      <alignment horizontal="center" vertical="center"/>
      <protection locked="0"/>
    </xf>
    <xf numFmtId="1" fontId="5" fillId="23" borderId="155" xfId="0" applyNumberFormat="1" applyFont="1" applyFill="1" applyBorder="1" applyAlignment="1" applyProtection="1">
      <alignment horizontal="center" vertical="center"/>
      <protection locked="0"/>
    </xf>
    <xf numFmtId="164" fontId="5" fillId="23" borderId="159" xfId="0" applyNumberFormat="1" applyFont="1" applyFill="1" applyBorder="1" applyAlignment="1" applyProtection="1">
      <alignment horizontal="center" vertical="center"/>
      <protection locked="0"/>
    </xf>
    <xf numFmtId="1" fontId="5" fillId="9" borderId="160" xfId="0" applyNumberFormat="1" applyFont="1" applyFill="1" applyBorder="1" applyAlignment="1">
      <alignment horizontal="center" vertical="center"/>
    </xf>
    <xf numFmtId="164" fontId="8" fillId="9" borderId="160" xfId="0" applyNumberFormat="1" applyFont="1" applyFill="1" applyBorder="1" applyAlignment="1">
      <alignment horizontal="center"/>
    </xf>
    <xf numFmtId="164" fontId="10" fillId="9" borderId="158" xfId="0" applyNumberFormat="1" applyFont="1" applyFill="1" applyBorder="1" applyAlignment="1">
      <alignment horizontal="center"/>
    </xf>
    <xf numFmtId="1" fontId="8" fillId="9" borderId="161" xfId="0" applyNumberFormat="1" applyFont="1" applyFill="1" applyBorder="1" applyAlignment="1">
      <alignment horizontal="center"/>
    </xf>
    <xf numFmtId="0" fontId="10" fillId="9" borderId="162" xfId="0" applyFont="1" applyFill="1" applyBorder="1" applyAlignment="1">
      <alignment horizontal="center"/>
    </xf>
    <xf numFmtId="0" fontId="5" fillId="9" borderId="16" xfId="0" applyFont="1" applyFill="1" applyBorder="1"/>
    <xf numFmtId="164" fontId="5" fillId="9" borderId="124" xfId="0" applyNumberFormat="1" applyFont="1" applyFill="1" applyBorder="1" applyAlignment="1">
      <alignment horizontal="center" vertical="center"/>
    </xf>
    <xf numFmtId="1" fontId="5" fillId="23" borderId="164" xfId="0" applyNumberFormat="1" applyFont="1" applyFill="1" applyBorder="1" applyAlignment="1" applyProtection="1">
      <alignment horizontal="left" vertical="top" wrapText="1"/>
      <protection locked="0"/>
    </xf>
    <xf numFmtId="164" fontId="5" fillId="23" borderId="165" xfId="0" applyNumberFormat="1" applyFont="1" applyFill="1" applyBorder="1" applyAlignment="1" applyProtection="1">
      <alignment horizontal="center" vertical="center"/>
      <protection locked="0"/>
    </xf>
    <xf numFmtId="164" fontId="5" fillId="23" borderId="166" xfId="0" applyNumberFormat="1" applyFont="1" applyFill="1" applyBorder="1" applyAlignment="1" applyProtection="1">
      <alignment horizontal="center" vertical="center"/>
      <protection locked="0"/>
    </xf>
    <xf numFmtId="164" fontId="8" fillId="9" borderId="167" xfId="0" applyNumberFormat="1" applyFont="1" applyFill="1" applyBorder="1" applyAlignment="1">
      <alignment horizontal="center"/>
    </xf>
    <xf numFmtId="164" fontId="10" fillId="9" borderId="162" xfId="0" applyNumberFormat="1" applyFont="1" applyFill="1" applyBorder="1" applyAlignment="1">
      <alignment horizontal="center"/>
    </xf>
    <xf numFmtId="1" fontId="8" fillId="5" borderId="108" xfId="0" applyNumberFormat="1" applyFont="1" applyFill="1" applyBorder="1" applyAlignment="1">
      <alignment horizontal="center"/>
    </xf>
    <xf numFmtId="1" fontId="5" fillId="23" borderId="170" xfId="0" applyNumberFormat="1" applyFont="1" applyFill="1" applyBorder="1" applyAlignment="1" applyProtection="1">
      <alignment horizontal="center" vertical="center"/>
      <protection locked="0"/>
    </xf>
    <xf numFmtId="1" fontId="5" fillId="23" borderId="171" xfId="0" applyNumberFormat="1" applyFont="1" applyFill="1" applyBorder="1" applyAlignment="1" applyProtection="1">
      <alignment horizontal="center" vertical="center"/>
      <protection locked="0"/>
    </xf>
    <xf numFmtId="1" fontId="8" fillId="9" borderId="172" xfId="0" applyNumberFormat="1" applyFont="1" applyFill="1" applyBorder="1" applyAlignment="1">
      <alignment horizontal="center"/>
    </xf>
    <xf numFmtId="0" fontId="10" fillId="9" borderId="173" xfId="0" applyFont="1" applyFill="1" applyBorder="1" applyAlignment="1">
      <alignment horizontal="center"/>
    </xf>
    <xf numFmtId="164" fontId="5" fillId="9" borderId="122" xfId="0" applyNumberFormat="1" applyFont="1" applyFill="1" applyBorder="1" applyAlignment="1">
      <alignment horizontal="center" vertical="center"/>
    </xf>
    <xf numFmtId="2" fontId="31" fillId="24" borderId="98" xfId="0" applyNumberFormat="1" applyFont="1" applyFill="1" applyBorder="1" applyAlignment="1">
      <alignment horizontal="center" vertical="center"/>
    </xf>
    <xf numFmtId="1" fontId="5" fillId="23" borderId="174" xfId="0" applyNumberFormat="1" applyFont="1" applyFill="1" applyBorder="1" applyAlignment="1" applyProtection="1">
      <alignment horizontal="center" vertical="center"/>
      <protection locked="0"/>
    </xf>
    <xf numFmtId="1" fontId="5" fillId="9" borderId="37" xfId="0" applyNumberFormat="1" applyFont="1" applyFill="1" applyBorder="1" applyAlignment="1">
      <alignment horizontal="center" vertical="center"/>
    </xf>
    <xf numFmtId="1" fontId="5" fillId="9" borderId="39" xfId="0" applyNumberFormat="1" applyFont="1" applyFill="1" applyBorder="1" applyAlignment="1">
      <alignment horizontal="center" vertical="center"/>
    </xf>
    <xf numFmtId="164" fontId="8" fillId="9" borderId="178" xfId="0" applyNumberFormat="1" applyFont="1" applyFill="1" applyBorder="1" applyAlignment="1">
      <alignment horizontal="center"/>
    </xf>
    <xf numFmtId="164" fontId="8" fillId="9" borderId="179" xfId="0" applyNumberFormat="1" applyFont="1" applyFill="1" applyBorder="1" applyAlignment="1">
      <alignment horizontal="center"/>
    </xf>
    <xf numFmtId="164" fontId="10" fillId="9" borderId="179" xfId="0" applyNumberFormat="1" applyFont="1" applyFill="1" applyBorder="1" applyAlignment="1">
      <alignment horizontal="center"/>
    </xf>
    <xf numFmtId="0" fontId="10" fillId="0" borderId="18" xfId="0" applyFont="1" applyBorder="1"/>
    <xf numFmtId="164" fontId="5" fillId="23" borderId="182" xfId="0" applyNumberFormat="1" applyFont="1" applyFill="1" applyBorder="1" applyAlignment="1" applyProtection="1">
      <alignment horizontal="center" vertical="center"/>
      <protection locked="0"/>
    </xf>
    <xf numFmtId="1" fontId="5" fillId="23" borderId="183" xfId="0" applyNumberFormat="1" applyFont="1" applyFill="1" applyBorder="1" applyAlignment="1" applyProtection="1">
      <alignment horizontal="center" vertical="center"/>
      <protection locked="0"/>
    </xf>
    <xf numFmtId="1" fontId="8" fillId="9" borderId="167" xfId="0" applyNumberFormat="1" applyFont="1" applyFill="1" applyBorder="1" applyAlignment="1">
      <alignment horizontal="center"/>
    </xf>
    <xf numFmtId="1" fontId="5" fillId="23" borderId="184" xfId="0" applyNumberFormat="1" applyFont="1" applyFill="1" applyBorder="1" applyAlignment="1" applyProtection="1">
      <alignment horizontal="center" vertical="center"/>
      <protection locked="0"/>
    </xf>
    <xf numFmtId="0" fontId="14" fillId="7" borderId="185" xfId="0" applyFont="1" applyFill="1" applyBorder="1" applyAlignment="1">
      <alignment horizontal="center" wrapText="1"/>
    </xf>
    <xf numFmtId="0" fontId="14" fillId="7" borderId="187" xfId="0" applyFont="1" applyFill="1" applyBorder="1" applyAlignment="1">
      <alignment horizontal="center" wrapText="1"/>
    </xf>
    <xf numFmtId="0" fontId="14" fillId="7" borderId="188" xfId="0" applyFont="1" applyFill="1" applyBorder="1" applyAlignment="1">
      <alignment horizontal="center" wrapText="1"/>
    </xf>
    <xf numFmtId="0" fontId="8" fillId="4" borderId="22" xfId="0" applyFont="1" applyFill="1" applyBorder="1" applyAlignment="1">
      <alignment wrapText="1"/>
    </xf>
    <xf numFmtId="0" fontId="8" fillId="4" borderId="99" xfId="0" applyFont="1" applyFill="1" applyBorder="1" applyAlignment="1">
      <alignment wrapText="1"/>
    </xf>
    <xf numFmtId="164" fontId="8" fillId="9" borderId="25" xfId="0" applyNumberFormat="1" applyFont="1" applyFill="1" applyBorder="1" applyAlignment="1">
      <alignment horizontal="center" vertical="center"/>
    </xf>
    <xf numFmtId="164" fontId="10" fillId="9" borderId="27" xfId="0" applyNumberFormat="1" applyFont="1" applyFill="1" applyBorder="1" applyAlignment="1">
      <alignment horizontal="center" vertical="center"/>
    </xf>
    <xf numFmtId="164" fontId="8" fillId="9" borderId="189" xfId="0" applyNumberFormat="1" applyFont="1" applyFill="1" applyBorder="1" applyAlignment="1">
      <alignment horizontal="center" vertical="center"/>
    </xf>
    <xf numFmtId="1" fontId="5" fillId="23" borderId="192" xfId="0" applyNumberFormat="1" applyFont="1" applyFill="1" applyBorder="1" applyAlignment="1" applyProtection="1">
      <alignment horizontal="center" vertical="center"/>
      <protection locked="0"/>
    </xf>
    <xf numFmtId="1" fontId="8" fillId="9" borderId="25" xfId="0" applyNumberFormat="1" applyFont="1" applyFill="1" applyBorder="1" applyAlignment="1">
      <alignment horizontal="center"/>
    </xf>
    <xf numFmtId="0" fontId="10" fillId="9" borderId="193" xfId="0" applyFont="1" applyFill="1" applyBorder="1" applyAlignment="1">
      <alignment horizontal="center"/>
    </xf>
    <xf numFmtId="164" fontId="5" fillId="9" borderId="126" xfId="0" applyNumberFormat="1" applyFont="1" applyFill="1" applyBorder="1" applyAlignment="1">
      <alignment horizontal="center" vertical="center"/>
    </xf>
    <xf numFmtId="164" fontId="5" fillId="9" borderId="127" xfId="0" applyNumberFormat="1" applyFont="1" applyFill="1" applyBorder="1" applyAlignment="1">
      <alignment horizontal="center" vertical="center"/>
    </xf>
    <xf numFmtId="164" fontId="5" fillId="9" borderId="128" xfId="0" applyNumberFormat="1" applyFont="1" applyFill="1" applyBorder="1" applyAlignment="1">
      <alignment horizontal="center" vertical="center"/>
    </xf>
    <xf numFmtId="1" fontId="5" fillId="23" borderId="135" xfId="0" applyNumberFormat="1" applyFont="1" applyFill="1" applyBorder="1" applyAlignment="1">
      <alignment horizontal="center" vertical="center"/>
    </xf>
    <xf numFmtId="164" fontId="5" fillId="9" borderId="39" xfId="0" applyNumberFormat="1" applyFont="1" applyFill="1" applyBorder="1" applyAlignment="1">
      <alignment horizontal="center" vertical="center"/>
    </xf>
    <xf numFmtId="1" fontId="5" fillId="9" borderId="195" xfId="0" applyNumberFormat="1" applyFont="1" applyFill="1" applyBorder="1" applyAlignment="1">
      <alignment horizontal="center" vertical="center"/>
    </xf>
    <xf numFmtId="1" fontId="5" fillId="23" borderId="165" xfId="0" applyNumberFormat="1" applyFont="1" applyFill="1" applyBorder="1" applyAlignment="1" applyProtection="1">
      <alignment horizontal="center" vertical="center"/>
      <protection locked="0"/>
    </xf>
    <xf numFmtId="164" fontId="8" fillId="9" borderId="196" xfId="0" applyNumberFormat="1" applyFont="1" applyFill="1" applyBorder="1" applyAlignment="1">
      <alignment horizontal="center"/>
    </xf>
    <xf numFmtId="164" fontId="8" fillId="9" borderId="197" xfId="0" applyNumberFormat="1" applyFont="1" applyFill="1" applyBorder="1" applyAlignment="1">
      <alignment horizontal="center"/>
    </xf>
    <xf numFmtId="164" fontId="10" fillId="9" borderId="198" xfId="0" applyNumberFormat="1" applyFont="1" applyFill="1" applyBorder="1" applyAlignment="1">
      <alignment horizontal="center"/>
    </xf>
    <xf numFmtId="164" fontId="5" fillId="9" borderId="129" xfId="0" applyNumberFormat="1" applyFont="1" applyFill="1" applyBorder="1" applyAlignment="1">
      <alignment horizontal="center" vertical="center"/>
    </xf>
    <xf numFmtId="164" fontId="5" fillId="23" borderId="201" xfId="0" applyNumberFormat="1" applyFont="1" applyFill="1" applyBorder="1" applyAlignment="1" applyProtection="1">
      <alignment horizontal="center" vertical="center"/>
      <protection locked="0"/>
    </xf>
    <xf numFmtId="164" fontId="5" fillId="23" borderId="204" xfId="0" applyNumberFormat="1" applyFont="1" applyFill="1" applyBorder="1" applyAlignment="1" applyProtection="1">
      <alignment horizontal="center" vertical="center"/>
      <protection locked="0"/>
    </xf>
    <xf numFmtId="164" fontId="5" fillId="23" borderId="207" xfId="0" applyNumberFormat="1" applyFont="1" applyFill="1" applyBorder="1" applyAlignment="1" applyProtection="1">
      <alignment horizontal="center" vertical="center"/>
      <protection locked="0"/>
    </xf>
    <xf numFmtId="164" fontId="5" fillId="23" borderId="208" xfId="0" applyNumberFormat="1" applyFont="1" applyFill="1" applyBorder="1" applyAlignment="1" applyProtection="1">
      <alignment horizontal="center" vertical="center"/>
      <protection locked="0"/>
    </xf>
    <xf numFmtId="1" fontId="5" fillId="23" borderId="210" xfId="0" applyNumberFormat="1" applyFont="1" applyFill="1" applyBorder="1" applyAlignment="1" applyProtection="1">
      <alignment horizontal="center" vertical="center"/>
      <protection locked="0"/>
    </xf>
    <xf numFmtId="164" fontId="8" fillId="9" borderId="209" xfId="0" applyNumberFormat="1" applyFont="1" applyFill="1" applyBorder="1" applyAlignment="1">
      <alignment horizontal="center"/>
    </xf>
    <xf numFmtId="164" fontId="10" fillId="9" borderId="209" xfId="0" applyNumberFormat="1" applyFont="1" applyFill="1" applyBorder="1" applyAlignment="1">
      <alignment horizontal="center"/>
    </xf>
    <xf numFmtId="1" fontId="8" fillId="9" borderId="211" xfId="0" applyNumberFormat="1" applyFont="1" applyFill="1" applyBorder="1" applyAlignment="1">
      <alignment horizontal="center"/>
    </xf>
    <xf numFmtId="1" fontId="5" fillId="23" borderId="213" xfId="0" applyNumberFormat="1" applyFont="1" applyFill="1" applyBorder="1" applyAlignment="1" applyProtection="1">
      <alignment horizontal="center" vertical="center"/>
      <protection locked="0"/>
    </xf>
    <xf numFmtId="3" fontId="5" fillId="9" borderId="214" xfId="0" applyNumberFormat="1" applyFont="1" applyFill="1" applyBorder="1" applyAlignment="1">
      <alignment horizontal="center" vertical="center"/>
    </xf>
    <xf numFmtId="3" fontId="5" fillId="24" borderId="215" xfId="0" applyNumberFormat="1" applyFont="1" applyFill="1" applyBorder="1" applyAlignment="1">
      <alignment horizontal="center" vertical="center"/>
    </xf>
    <xf numFmtId="3" fontId="5" fillId="9" borderId="215" xfId="0" applyNumberFormat="1" applyFont="1" applyFill="1" applyBorder="1" applyAlignment="1">
      <alignment horizontal="center" vertical="center"/>
    </xf>
    <xf numFmtId="3" fontId="5" fillId="9" borderId="216" xfId="0" applyNumberFormat="1" applyFont="1" applyFill="1" applyBorder="1" applyAlignment="1">
      <alignment horizontal="center" vertical="center"/>
    </xf>
    <xf numFmtId="3" fontId="5" fillId="9" borderId="109" xfId="0" applyNumberFormat="1" applyFont="1" applyFill="1" applyBorder="1" applyAlignment="1">
      <alignment horizontal="center" vertical="center"/>
    </xf>
    <xf numFmtId="3" fontId="5" fillId="5" borderId="135" xfId="0" applyNumberFormat="1" applyFont="1" applyFill="1" applyBorder="1" applyAlignment="1">
      <alignment horizontal="center" vertical="center"/>
    </xf>
    <xf numFmtId="0" fontId="32" fillId="3" borderId="0" xfId="0" applyFont="1" applyFill="1" applyAlignment="1">
      <alignment horizontal="left"/>
    </xf>
    <xf numFmtId="1" fontId="85" fillId="25" borderId="0" xfId="3" applyNumberFormat="1" applyFont="1" applyFill="1" applyBorder="1" applyAlignment="1" applyProtection="1">
      <alignment wrapText="1"/>
    </xf>
    <xf numFmtId="0" fontId="0" fillId="25" borderId="0" xfId="0" applyFill="1"/>
    <xf numFmtId="165" fontId="5" fillId="23" borderId="135" xfId="0" applyNumberFormat="1" applyFont="1" applyFill="1" applyBorder="1" applyAlignment="1" applyProtection="1">
      <alignment horizontal="center" vertical="center"/>
      <protection locked="0"/>
    </xf>
    <xf numFmtId="0" fontId="44" fillId="26" borderId="0" xfId="0" applyFont="1" applyFill="1" applyAlignment="1">
      <alignment horizontal="center"/>
    </xf>
    <xf numFmtId="0" fontId="5" fillId="26" borderId="78" xfId="0" applyFont="1" applyFill="1" applyBorder="1" applyAlignment="1">
      <alignment horizontal="center"/>
    </xf>
    <xf numFmtId="1" fontId="85" fillId="26" borderId="0" xfId="3" applyNumberFormat="1" applyFont="1" applyFill="1" applyBorder="1" applyAlignment="1" applyProtection="1">
      <alignment horizontal="left" wrapText="1"/>
    </xf>
    <xf numFmtId="1" fontId="85" fillId="26" borderId="0" xfId="3" applyNumberFormat="1" applyFont="1" applyFill="1" applyBorder="1" applyAlignment="1" applyProtection="1">
      <alignment wrapText="1"/>
    </xf>
    <xf numFmtId="1" fontId="58" fillId="26" borderId="0" xfId="3" applyNumberFormat="1" applyFont="1" applyFill="1" applyBorder="1" applyAlignment="1" applyProtection="1">
      <alignment wrapText="1"/>
    </xf>
    <xf numFmtId="1" fontId="6" fillId="26" borderId="219" xfId="3" applyNumberFormat="1" applyFont="1" applyFill="1" applyBorder="1" applyAlignment="1" applyProtection="1">
      <alignment horizontal="center" wrapText="1"/>
    </xf>
    <xf numFmtId="166" fontId="6" fillId="26" borderId="219" xfId="3" applyNumberFormat="1" applyFont="1" applyFill="1" applyBorder="1" applyAlignment="1" applyProtection="1">
      <alignment horizontal="center" wrapText="1" readingOrder="1"/>
    </xf>
    <xf numFmtId="3" fontId="5" fillId="26" borderId="0" xfId="0" applyNumberFormat="1" applyFont="1" applyFill="1" applyAlignment="1">
      <alignment horizontal="center" vertical="center"/>
    </xf>
    <xf numFmtId="0" fontId="18" fillId="26" borderId="0" xfId="0" applyFont="1" applyFill="1" applyAlignment="1">
      <alignment horizontal="left" vertical="center"/>
    </xf>
    <xf numFmtId="3" fontId="5" fillId="9" borderId="221" xfId="0" applyNumberFormat="1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left" vertical="center"/>
    </xf>
    <xf numFmtId="0" fontId="14" fillId="7" borderId="0" xfId="0" applyFont="1" applyFill="1" applyAlignment="1">
      <alignment horizontal="center" vertical="center"/>
    </xf>
    <xf numFmtId="0" fontId="13" fillId="7" borderId="0" xfId="0" applyFont="1" applyFill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7" borderId="0" xfId="0" applyFont="1" applyFill="1" applyAlignment="1">
      <alignment horizontal="left" vertical="center"/>
    </xf>
    <xf numFmtId="0" fontId="45" fillId="7" borderId="0" xfId="0" applyFont="1" applyFill="1"/>
    <xf numFmtId="0" fontId="13" fillId="7" borderId="0" xfId="0" applyFont="1" applyFill="1" applyAlignment="1" applyProtection="1">
      <alignment horizontal="left" vertical="top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1" fillId="7" borderId="0" xfId="0" applyFont="1" applyFill="1" applyAlignment="1">
      <alignment horizontal="left" vertical="center"/>
    </xf>
    <xf numFmtId="0" fontId="92" fillId="13" borderId="19" xfId="0" applyFont="1" applyFill="1" applyBorder="1" applyAlignment="1">
      <alignment horizontal="center" wrapText="1"/>
    </xf>
    <xf numFmtId="0" fontId="13" fillId="7" borderId="0" xfId="0" applyFont="1" applyFill="1" applyAlignment="1">
      <alignment horizontal="center" vertical="center" wrapText="1"/>
    </xf>
    <xf numFmtId="0" fontId="54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left" vertical="center"/>
    </xf>
    <xf numFmtId="0" fontId="18" fillId="3" borderId="94" xfId="0" applyFont="1" applyFill="1" applyBorder="1" applyAlignment="1">
      <alignment horizontal="left" vertical="center"/>
    </xf>
    <xf numFmtId="0" fontId="13" fillId="7" borderId="0" xfId="0" applyFont="1" applyFill="1" applyAlignment="1">
      <alignment horizontal="left" vertical="center" wrapText="1"/>
    </xf>
    <xf numFmtId="0" fontId="13" fillId="7" borderId="0" xfId="0" applyFont="1" applyFill="1" applyAlignment="1">
      <alignment horizontal="left" vertical="top" wrapText="1"/>
    </xf>
    <xf numFmtId="0" fontId="69" fillId="8" borderId="0" xfId="0" applyFont="1" applyFill="1" applyAlignment="1">
      <alignment horizontal="center" wrapText="1"/>
    </xf>
    <xf numFmtId="0" fontId="14" fillId="7" borderId="140" xfId="0" applyFont="1" applyFill="1" applyBorder="1" applyAlignment="1">
      <alignment horizontal="center" wrapText="1"/>
    </xf>
    <xf numFmtId="0" fontId="14" fillId="7" borderId="142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/>
    </xf>
    <xf numFmtId="0" fontId="25" fillId="8" borderId="34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" fontId="5" fillId="23" borderId="150" xfId="0" applyNumberFormat="1" applyFont="1" applyFill="1" applyBorder="1" applyAlignment="1" applyProtection="1">
      <alignment horizontal="left" vertical="top" wrapText="1"/>
      <protection locked="0"/>
    </xf>
    <xf numFmtId="1" fontId="5" fillId="23" borderId="151" xfId="0" applyNumberFormat="1" applyFont="1" applyFill="1" applyBorder="1" applyAlignment="1" applyProtection="1">
      <alignment horizontal="left" vertical="top" wrapText="1"/>
      <protection locked="0"/>
    </xf>
    <xf numFmtId="0" fontId="9" fillId="21" borderId="60" xfId="0" applyFont="1" applyFill="1" applyBorder="1" applyAlignment="1">
      <alignment horizontal="center"/>
    </xf>
    <xf numFmtId="0" fontId="9" fillId="21" borderId="125" xfId="0" applyFont="1" applyFill="1" applyBorder="1" applyAlignment="1">
      <alignment horizontal="center"/>
    </xf>
    <xf numFmtId="0" fontId="9" fillId="21" borderId="61" xfId="0" applyFont="1" applyFill="1" applyBorder="1" applyAlignment="1">
      <alignment horizontal="center"/>
    </xf>
    <xf numFmtId="0" fontId="9" fillId="21" borderId="8" xfId="0" applyFont="1" applyFill="1" applyBorder="1" applyAlignment="1">
      <alignment horizontal="center"/>
    </xf>
    <xf numFmtId="0" fontId="30" fillId="22" borderId="76" xfId="0" applyFont="1" applyFill="1" applyBorder="1" applyAlignment="1">
      <alignment horizontal="center"/>
    </xf>
    <xf numFmtId="0" fontId="30" fillId="22" borderId="29" xfId="0" applyFont="1" applyFill="1" applyBorder="1" applyAlignment="1">
      <alignment horizontal="center"/>
    </xf>
    <xf numFmtId="0" fontId="18" fillId="3" borderId="104" xfId="0" applyFont="1" applyFill="1" applyBorder="1" applyAlignment="1">
      <alignment horizontal="center" vertical="center" wrapText="1"/>
    </xf>
    <xf numFmtId="0" fontId="18" fillId="3" borderId="106" xfId="0" applyFont="1" applyFill="1" applyBorder="1" applyAlignment="1">
      <alignment horizontal="center" vertical="center" wrapText="1"/>
    </xf>
    <xf numFmtId="0" fontId="5" fillId="18" borderId="76" xfId="0" applyFont="1" applyFill="1" applyBorder="1" applyAlignment="1">
      <alignment horizontal="center"/>
    </xf>
    <xf numFmtId="0" fontId="5" fillId="18" borderId="77" xfId="0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" fillId="3" borderId="0" xfId="0" applyFont="1" applyFill="1" applyAlignment="1">
      <alignment horizontal="center" vertical="top" wrapText="1"/>
    </xf>
    <xf numFmtId="0" fontId="79" fillId="8" borderId="1" xfId="0" applyFont="1" applyFill="1" applyBorder="1" applyAlignment="1">
      <alignment horizontal="center" vertical="top" wrapText="1"/>
    </xf>
    <xf numFmtId="0" fontId="79" fillId="8" borderId="5" xfId="0" applyFont="1" applyFill="1" applyBorder="1" applyAlignment="1">
      <alignment horizontal="center" vertical="top" wrapText="1"/>
    </xf>
    <xf numFmtId="0" fontId="13" fillId="8" borderId="31" xfId="0" applyFont="1" applyFill="1" applyBorder="1" applyAlignment="1">
      <alignment horizontal="center" vertical="top" wrapText="1"/>
    </xf>
    <xf numFmtId="0" fontId="13" fillId="8" borderId="32" xfId="0" applyFont="1" applyFill="1" applyBorder="1" applyAlignment="1">
      <alignment horizontal="center" vertical="top" wrapText="1"/>
    </xf>
    <xf numFmtId="0" fontId="16" fillId="13" borderId="25" xfId="0" applyFont="1" applyFill="1" applyBorder="1" applyAlignment="1">
      <alignment horizontal="center" vertical="center" wrapText="1"/>
    </xf>
    <xf numFmtId="0" fontId="54" fillId="3" borderId="22" xfId="0" applyFont="1" applyFill="1" applyBorder="1" applyAlignment="1">
      <alignment horizontal="center" wrapText="1"/>
    </xf>
    <xf numFmtId="0" fontId="54" fillId="3" borderId="0" xfId="0" applyFont="1" applyFill="1" applyAlignment="1">
      <alignment horizontal="center" wrapText="1"/>
    </xf>
    <xf numFmtId="0" fontId="54" fillId="3" borderId="54" xfId="0" applyFont="1" applyFill="1" applyBorder="1" applyAlignment="1">
      <alignment horizontal="center" wrapText="1"/>
    </xf>
    <xf numFmtId="0" fontId="10" fillId="4" borderId="53" xfId="0" applyFont="1" applyFill="1" applyBorder="1" applyAlignment="1">
      <alignment horizontal="center"/>
    </xf>
    <xf numFmtId="0" fontId="10" fillId="4" borderId="54" xfId="0" applyFont="1" applyFill="1" applyBorder="1" applyAlignment="1">
      <alignment horizontal="center"/>
    </xf>
    <xf numFmtId="0" fontId="10" fillId="4" borderId="55" xfId="0" applyFont="1" applyFill="1" applyBorder="1" applyAlignment="1">
      <alignment horizontal="center"/>
    </xf>
    <xf numFmtId="1" fontId="5" fillId="23" borderId="134" xfId="0" applyNumberFormat="1" applyFont="1" applyFill="1" applyBorder="1" applyAlignment="1" applyProtection="1">
      <alignment horizontal="left" vertical="top" wrapText="1"/>
      <protection locked="0"/>
    </xf>
    <xf numFmtId="0" fontId="8" fillId="4" borderId="52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/>
    </xf>
    <xf numFmtId="0" fontId="10" fillId="4" borderId="52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30" xfId="0" applyFont="1" applyFill="1" applyBorder="1" applyAlignment="1">
      <alignment horizontal="center"/>
    </xf>
    <xf numFmtId="0" fontId="44" fillId="18" borderId="0" xfId="0" applyFont="1" applyFill="1" applyAlignment="1">
      <alignment horizontal="left"/>
    </xf>
    <xf numFmtId="0" fontId="14" fillId="7" borderId="138" xfId="0" applyFont="1" applyFill="1" applyBorder="1" applyAlignment="1">
      <alignment horizontal="center" wrapText="1"/>
    </xf>
    <xf numFmtId="0" fontId="14" fillId="7" borderId="143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32" fillId="3" borderId="23" xfId="0" applyFont="1" applyFill="1" applyBorder="1" applyAlignment="1">
      <alignment horizontal="left"/>
    </xf>
    <xf numFmtId="0" fontId="32" fillId="3" borderId="18" xfId="0" applyFont="1" applyFill="1" applyBorder="1" applyAlignment="1">
      <alignment horizontal="left"/>
    </xf>
    <xf numFmtId="164" fontId="5" fillId="5" borderId="31" xfId="0" applyNumberFormat="1" applyFont="1" applyFill="1" applyBorder="1" applyAlignment="1">
      <alignment horizontal="center" vertical="center"/>
    </xf>
    <xf numFmtId="164" fontId="5" fillId="5" borderId="32" xfId="0" applyNumberFormat="1" applyFont="1" applyFill="1" applyBorder="1" applyAlignment="1">
      <alignment horizontal="center" vertical="center"/>
    </xf>
    <xf numFmtId="164" fontId="5" fillId="5" borderId="25" xfId="0" applyNumberFormat="1" applyFont="1" applyFill="1" applyBorder="1" applyAlignment="1">
      <alignment horizontal="center" vertical="center"/>
    </xf>
    <xf numFmtId="164" fontId="5" fillId="5" borderId="58" xfId="0" applyNumberFormat="1" applyFont="1" applyFill="1" applyBorder="1" applyAlignment="1">
      <alignment horizontal="center" vertical="center"/>
    </xf>
    <xf numFmtId="164" fontId="5" fillId="9" borderId="4" xfId="0" applyNumberFormat="1" applyFont="1" applyFill="1" applyBorder="1" applyAlignment="1">
      <alignment horizontal="center" vertical="center"/>
    </xf>
    <xf numFmtId="164" fontId="5" fillId="9" borderId="35" xfId="0" applyNumberFormat="1" applyFont="1" applyFill="1" applyBorder="1" applyAlignment="1">
      <alignment horizontal="center" vertical="center"/>
    </xf>
    <xf numFmtId="164" fontId="5" fillId="9" borderId="59" xfId="0" applyNumberFormat="1" applyFont="1" applyFill="1" applyBorder="1" applyAlignment="1">
      <alignment horizontal="center" vertical="center"/>
    </xf>
    <xf numFmtId="0" fontId="9" fillId="17" borderId="18" xfId="0" applyFont="1" applyFill="1" applyBorder="1" applyAlignment="1">
      <alignment horizontal="center" vertical="center" wrapText="1"/>
    </xf>
    <xf numFmtId="0" fontId="9" fillId="17" borderId="24" xfId="0" applyFont="1" applyFill="1" applyBorder="1" applyAlignment="1">
      <alignment horizontal="center" vertical="center" wrapText="1"/>
    </xf>
    <xf numFmtId="0" fontId="14" fillId="7" borderId="149" xfId="0" applyFont="1" applyFill="1" applyBorder="1" applyAlignment="1">
      <alignment horizontal="center" wrapText="1"/>
    </xf>
    <xf numFmtId="0" fontId="83" fillId="7" borderId="138" xfId="0" applyFont="1" applyFill="1" applyBorder="1" applyAlignment="1">
      <alignment horizontal="center" wrapText="1"/>
    </xf>
    <xf numFmtId="0" fontId="83" fillId="7" borderId="149" xfId="0" applyFont="1" applyFill="1" applyBorder="1" applyAlignment="1">
      <alignment horizontal="center" wrapText="1"/>
    </xf>
    <xf numFmtId="0" fontId="1" fillId="13" borderId="98" xfId="0" applyFont="1" applyFill="1" applyBorder="1" applyAlignment="1">
      <alignment horizontal="center"/>
    </xf>
    <xf numFmtId="0" fontId="5" fillId="13" borderId="98" xfId="0" applyFont="1" applyFill="1" applyBorder="1" applyAlignment="1">
      <alignment horizontal="center"/>
    </xf>
    <xf numFmtId="0" fontId="32" fillId="3" borderId="0" xfId="0" applyFont="1" applyFill="1" applyAlignment="1">
      <alignment horizontal="left"/>
    </xf>
    <xf numFmtId="0" fontId="16" fillId="8" borderId="104" xfId="0" applyFont="1" applyFill="1" applyBorder="1" applyAlignment="1">
      <alignment horizontal="left" vertical="center" wrapText="1"/>
    </xf>
    <xf numFmtId="1" fontId="5" fillId="12" borderId="13" xfId="0" applyNumberFormat="1" applyFont="1" applyFill="1" applyBorder="1" applyAlignment="1">
      <alignment vertical="center"/>
    </xf>
    <xf numFmtId="1" fontId="5" fillId="12" borderId="17" xfId="0" applyNumberFormat="1" applyFont="1" applyFill="1" applyBorder="1" applyAlignment="1">
      <alignment vertical="center"/>
    </xf>
    <xf numFmtId="0" fontId="9" fillId="4" borderId="22" xfId="0" applyFont="1" applyFill="1" applyBorder="1" applyAlignment="1">
      <alignment horizontal="center" vertical="center"/>
    </xf>
    <xf numFmtId="0" fontId="5" fillId="0" borderId="0" xfId="0" applyFont="1"/>
    <xf numFmtId="0" fontId="14" fillId="13" borderId="6" xfId="0" applyFont="1" applyFill="1" applyBorder="1" applyAlignment="1">
      <alignment horizontal="center" vertical="center"/>
    </xf>
    <xf numFmtId="0" fontId="14" fillId="13" borderId="8" xfId="0" applyFont="1" applyFill="1" applyBorder="1" applyAlignment="1">
      <alignment horizontal="center" vertical="center"/>
    </xf>
    <xf numFmtId="1" fontId="5" fillId="12" borderId="35" xfId="0" applyNumberFormat="1" applyFont="1" applyFill="1" applyBorder="1" applyAlignment="1">
      <alignment horizontal="left" vertical="center"/>
    </xf>
    <xf numFmtId="1" fontId="5" fillId="12" borderId="0" xfId="0" applyNumberFormat="1" applyFont="1" applyFill="1" applyAlignment="1">
      <alignment horizontal="left" vertical="center"/>
    </xf>
    <xf numFmtId="0" fontId="5" fillId="12" borderId="0" xfId="0" applyFont="1" applyFill="1" applyAlignment="1">
      <alignment horizontal="left" vertical="center" readingOrder="1"/>
    </xf>
    <xf numFmtId="0" fontId="5" fillId="12" borderId="35" xfId="0" applyFont="1" applyFill="1" applyBorder="1" applyAlignment="1">
      <alignment horizontal="left" vertical="center" readingOrder="1"/>
    </xf>
    <xf numFmtId="0" fontId="5" fillId="12" borderId="2" xfId="0" applyFont="1" applyFill="1" applyBorder="1" applyAlignment="1">
      <alignment horizontal="left" vertical="center" readingOrder="1"/>
    </xf>
    <xf numFmtId="0" fontId="16" fillId="13" borderId="9" xfId="0" applyFont="1" applyFill="1" applyBorder="1" applyAlignment="1">
      <alignment horizontal="center" vertical="top" wrapText="1"/>
    </xf>
    <xf numFmtId="0" fontId="16" fillId="13" borderId="0" xfId="0" applyFont="1" applyFill="1" applyAlignment="1">
      <alignment horizontal="center" vertical="top" wrapText="1"/>
    </xf>
    <xf numFmtId="0" fontId="16" fillId="8" borderId="35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/>
    </xf>
    <xf numFmtId="0" fontId="9" fillId="12" borderId="0" xfId="0" applyFont="1" applyFill="1" applyAlignment="1">
      <alignment horizontal="center"/>
    </xf>
    <xf numFmtId="0" fontId="9" fillId="12" borderId="2" xfId="0" applyFont="1" applyFill="1" applyBorder="1" applyAlignment="1">
      <alignment horizontal="center"/>
    </xf>
    <xf numFmtId="0" fontId="9" fillId="12" borderId="9" xfId="0" applyFont="1" applyFill="1" applyBorder="1" applyAlignment="1">
      <alignment horizontal="center"/>
    </xf>
    <xf numFmtId="0" fontId="9" fillId="12" borderId="10" xfId="0" applyFont="1" applyFill="1" applyBorder="1" applyAlignment="1">
      <alignment horizontal="center"/>
    </xf>
    <xf numFmtId="0" fontId="9" fillId="12" borderId="7" xfId="0" applyFont="1" applyFill="1" applyBorder="1" applyAlignment="1">
      <alignment horizontal="center"/>
    </xf>
    <xf numFmtId="1" fontId="5" fillId="12" borderId="11" xfId="0" applyNumberFormat="1" applyFont="1" applyFill="1" applyBorder="1" applyAlignment="1">
      <alignment horizontal="left" vertical="center"/>
    </xf>
    <xf numFmtId="1" fontId="5" fillId="12" borderId="9" xfId="0" applyNumberFormat="1" applyFont="1" applyFill="1" applyBorder="1" applyAlignment="1">
      <alignment horizontal="left" vertical="center"/>
    </xf>
    <xf numFmtId="1" fontId="5" fillId="12" borderId="10" xfId="0" applyNumberFormat="1" applyFont="1" applyFill="1" applyBorder="1" applyAlignment="1">
      <alignment horizontal="left" vertical="center"/>
    </xf>
    <xf numFmtId="1" fontId="5" fillId="12" borderId="11" xfId="0" applyNumberFormat="1" applyFont="1" applyFill="1" applyBorder="1" applyAlignment="1">
      <alignment vertical="center"/>
    </xf>
    <xf numFmtId="1" fontId="5" fillId="12" borderId="9" xfId="0" applyNumberFormat="1" applyFont="1" applyFill="1" applyBorder="1" applyAlignment="1">
      <alignment vertical="center"/>
    </xf>
    <xf numFmtId="0" fontId="10" fillId="4" borderId="22" xfId="0" applyFont="1" applyFill="1" applyBorder="1" applyAlignment="1">
      <alignment horizontal="center"/>
    </xf>
    <xf numFmtId="0" fontId="10" fillId="4" borderId="26" xfId="0" applyFont="1" applyFill="1" applyBorder="1" applyAlignment="1">
      <alignment horizontal="center"/>
    </xf>
    <xf numFmtId="0" fontId="10" fillId="4" borderId="47" xfId="0" applyFont="1" applyFill="1" applyBorder="1" applyAlignment="1">
      <alignment horizontal="center"/>
    </xf>
    <xf numFmtId="1" fontId="5" fillId="23" borderId="135" xfId="0" applyNumberFormat="1" applyFont="1" applyFill="1" applyBorder="1" applyAlignment="1" applyProtection="1">
      <alignment horizontal="left" vertical="top" wrapText="1"/>
      <protection locked="0"/>
    </xf>
    <xf numFmtId="0" fontId="0" fillId="23" borderId="135" xfId="0" applyFill="1" applyBorder="1" applyAlignment="1" applyProtection="1">
      <alignment horizontal="left" vertical="top" wrapText="1"/>
      <protection locked="0"/>
    </xf>
    <xf numFmtId="0" fontId="14" fillId="7" borderId="131" xfId="0" applyFont="1" applyFill="1" applyBorder="1" applyAlignment="1">
      <alignment horizontal="center" wrapText="1"/>
    </xf>
    <xf numFmtId="0" fontId="14" fillId="7" borderId="42" xfId="0" applyFont="1" applyFill="1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136" xfId="0" applyBorder="1" applyAlignment="1">
      <alignment horizontal="center" wrapText="1"/>
    </xf>
    <xf numFmtId="0" fontId="13" fillId="13" borderId="9" xfId="0" applyFont="1" applyFill="1" applyBorder="1" applyAlignment="1">
      <alignment horizontal="center" vertical="top" wrapText="1"/>
    </xf>
    <xf numFmtId="0" fontId="13" fillId="13" borderId="0" xfId="0" applyFont="1" applyFill="1" applyAlignment="1">
      <alignment horizontal="center" vertical="top" wrapText="1"/>
    </xf>
    <xf numFmtId="0" fontId="16" fillId="8" borderId="0" xfId="0" applyFont="1" applyFill="1" applyAlignment="1">
      <alignment horizontal="center" vertical="center" wrapText="1"/>
    </xf>
    <xf numFmtId="164" fontId="5" fillId="5" borderId="4" xfId="0" applyNumberFormat="1" applyFont="1" applyFill="1" applyBorder="1" applyAlignment="1">
      <alignment horizontal="center" vertical="center"/>
    </xf>
    <xf numFmtId="164" fontId="5" fillId="5" borderId="35" xfId="0" applyNumberFormat="1" applyFont="1" applyFill="1" applyBorder="1" applyAlignment="1">
      <alignment horizontal="center" vertical="center"/>
    </xf>
    <xf numFmtId="164" fontId="5" fillId="5" borderId="59" xfId="0" applyNumberFormat="1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/>
    </xf>
    <xf numFmtId="0" fontId="5" fillId="2" borderId="77" xfId="0" applyFont="1" applyFill="1" applyBorder="1" applyAlignment="1">
      <alignment horizontal="center"/>
    </xf>
    <xf numFmtId="0" fontId="5" fillId="2" borderId="78" xfId="0" applyFont="1" applyFill="1" applyBorder="1" applyAlignment="1">
      <alignment horizontal="center"/>
    </xf>
    <xf numFmtId="0" fontId="44" fillId="10" borderId="0" xfId="0" applyFont="1" applyFill="1" applyAlignment="1">
      <alignment horizontal="center"/>
    </xf>
    <xf numFmtId="0" fontId="32" fillId="3" borderId="23" xfId="0" applyFont="1" applyFill="1" applyBorder="1" applyAlignment="1">
      <alignment horizontal="center"/>
    </xf>
    <xf numFmtId="0" fontId="32" fillId="3" borderId="18" xfId="0" applyFont="1" applyFill="1" applyBorder="1" applyAlignment="1">
      <alignment horizontal="center"/>
    </xf>
    <xf numFmtId="0" fontId="32" fillId="3" borderId="24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73" xfId="0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center"/>
    </xf>
    <xf numFmtId="0" fontId="25" fillId="8" borderId="12" xfId="0" applyFont="1" applyFill="1" applyBorder="1" applyAlignment="1">
      <alignment horizontal="center" vertical="center" wrapText="1"/>
    </xf>
    <xf numFmtId="0" fontId="9" fillId="0" borderId="48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26" fillId="8" borderId="34" xfId="0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24" fillId="8" borderId="9" xfId="0" applyFont="1" applyFill="1" applyBorder="1" applyAlignment="1">
      <alignment horizontal="center" vertical="center" wrapText="1"/>
    </xf>
    <xf numFmtId="0" fontId="24" fillId="8" borderId="0" xfId="0" applyFont="1" applyFill="1" applyAlignment="1">
      <alignment horizontal="center" vertical="center" wrapText="1"/>
    </xf>
    <xf numFmtId="1" fontId="5" fillId="9" borderId="37" xfId="0" applyNumberFormat="1" applyFont="1" applyFill="1" applyBorder="1" applyAlignment="1" applyProtection="1">
      <alignment vertical="center" wrapText="1"/>
      <protection locked="0"/>
    </xf>
    <xf numFmtId="1" fontId="5" fillId="9" borderId="38" xfId="0" applyNumberFormat="1" applyFont="1" applyFill="1" applyBorder="1" applyAlignment="1" applyProtection="1">
      <alignment vertical="center" wrapText="1"/>
      <protection locked="0"/>
    </xf>
    <xf numFmtId="1" fontId="5" fillId="9" borderId="37" xfId="0" applyNumberFormat="1" applyFont="1" applyFill="1" applyBorder="1" applyAlignment="1" applyProtection="1">
      <alignment horizontal="left" vertical="center"/>
      <protection locked="0"/>
    </xf>
    <xf numFmtId="1" fontId="5" fillId="9" borderId="38" xfId="0" applyNumberFormat="1" applyFont="1" applyFill="1" applyBorder="1" applyAlignment="1" applyProtection="1">
      <alignment horizontal="left" vertical="center"/>
      <protection locked="0"/>
    </xf>
    <xf numFmtId="1" fontId="5" fillId="9" borderId="88" xfId="0" applyNumberFormat="1" applyFont="1" applyFill="1" applyBorder="1" applyAlignment="1" applyProtection="1">
      <alignment horizontal="left" vertical="center"/>
      <protection locked="0"/>
    </xf>
    <xf numFmtId="1" fontId="5" fillId="9" borderId="89" xfId="0" applyNumberFormat="1" applyFont="1" applyFill="1" applyBorder="1" applyAlignment="1" applyProtection="1">
      <alignment horizontal="left" vertical="center"/>
      <protection locked="0"/>
    </xf>
    <xf numFmtId="0" fontId="19" fillId="13" borderId="3" xfId="0" applyFont="1" applyFill="1" applyBorder="1" applyAlignment="1">
      <alignment horizontal="center" vertical="center" wrapText="1"/>
    </xf>
    <xf numFmtId="0" fontId="6" fillId="13" borderId="3" xfId="0" applyFont="1" applyFill="1" applyBorder="1" applyAlignment="1">
      <alignment horizontal="center" vertical="center" wrapText="1"/>
    </xf>
    <xf numFmtId="0" fontId="6" fillId="13" borderId="15" xfId="0" applyFont="1" applyFill="1" applyBorder="1" applyAlignment="1">
      <alignment horizontal="center" vertical="center" wrapText="1"/>
    </xf>
    <xf numFmtId="1" fontId="5" fillId="9" borderId="37" xfId="0" applyNumberFormat="1" applyFont="1" applyFill="1" applyBorder="1" applyAlignment="1" applyProtection="1">
      <alignment horizontal="left" vertical="center" wrapText="1"/>
      <protection locked="0"/>
    </xf>
    <xf numFmtId="1" fontId="5" fillId="9" borderId="38" xfId="0" applyNumberFormat="1" applyFont="1" applyFill="1" applyBorder="1" applyAlignment="1" applyProtection="1">
      <alignment horizontal="left" vertical="center" wrapText="1"/>
      <protection locked="0"/>
    </xf>
    <xf numFmtId="1" fontId="5" fillId="9" borderId="37" xfId="0" applyNumberFormat="1" applyFont="1" applyFill="1" applyBorder="1" applyAlignment="1" applyProtection="1">
      <alignment vertical="center"/>
      <protection locked="0"/>
    </xf>
    <xf numFmtId="1" fontId="5" fillId="9" borderId="38" xfId="0" applyNumberFormat="1" applyFont="1" applyFill="1" applyBorder="1" applyAlignment="1" applyProtection="1">
      <alignment vertical="center"/>
      <protection locked="0"/>
    </xf>
    <xf numFmtId="0" fontId="25" fillId="8" borderId="35" xfId="0" applyFont="1" applyFill="1" applyBorder="1" applyAlignment="1">
      <alignment horizontal="center" vertical="center" wrapText="1"/>
    </xf>
    <xf numFmtId="0" fontId="24" fillId="8" borderId="35" xfId="0" applyFont="1" applyFill="1" applyBorder="1" applyAlignment="1">
      <alignment horizontal="center" vertical="center" wrapText="1"/>
    </xf>
    <xf numFmtId="1" fontId="5" fillId="5" borderId="43" xfId="0" applyNumberFormat="1" applyFont="1" applyFill="1" applyBorder="1" applyAlignment="1">
      <alignment horizontal="left" vertical="center"/>
    </xf>
    <xf numFmtId="1" fontId="5" fillId="5" borderId="39" xfId="0" applyNumberFormat="1" applyFont="1" applyFill="1" applyBorder="1" applyAlignment="1">
      <alignment horizontal="left" vertical="center"/>
    </xf>
    <xf numFmtId="0" fontId="0" fillId="5" borderId="39" xfId="0" applyFill="1" applyBorder="1" applyAlignment="1">
      <alignment horizontal="left" vertical="center"/>
    </xf>
    <xf numFmtId="0" fontId="0" fillId="5" borderId="38" xfId="0" applyFill="1" applyBorder="1" applyAlignment="1">
      <alignment horizontal="left" vertical="center"/>
    </xf>
    <xf numFmtId="1" fontId="5" fillId="9" borderId="43" xfId="0" applyNumberFormat="1" applyFont="1" applyFill="1" applyBorder="1" applyAlignment="1" applyProtection="1">
      <alignment horizontal="left" vertical="center"/>
      <protection locked="0"/>
    </xf>
    <xf numFmtId="1" fontId="5" fillId="9" borderId="39" xfId="0" applyNumberFormat="1" applyFont="1" applyFill="1" applyBorder="1" applyAlignment="1" applyProtection="1">
      <alignment horizontal="left" vertical="center"/>
      <protection locked="0"/>
    </xf>
    <xf numFmtId="0" fontId="0" fillId="0" borderId="39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4" fillId="7" borderId="81" xfId="0" applyFont="1" applyFill="1" applyBorder="1" applyAlignment="1">
      <alignment horizontal="center" wrapText="1"/>
    </xf>
    <xf numFmtId="0" fontId="14" fillId="7" borderId="95" xfId="0" applyFont="1" applyFill="1" applyBorder="1" applyAlignment="1">
      <alignment horizontal="center" wrapText="1"/>
    </xf>
    <xf numFmtId="0" fontId="0" fillId="0" borderId="95" xfId="0" applyBorder="1" applyAlignment="1">
      <alignment horizontal="center" wrapText="1"/>
    </xf>
    <xf numFmtId="0" fontId="0" fillId="0" borderId="96" xfId="0" applyBorder="1" applyAlignment="1">
      <alignment horizontal="center" wrapText="1"/>
    </xf>
    <xf numFmtId="0" fontId="10" fillId="4" borderId="46" xfId="0" applyFont="1" applyFill="1" applyBorder="1" applyAlignment="1">
      <alignment horizontal="center"/>
    </xf>
    <xf numFmtId="0" fontId="10" fillId="4" borderId="41" xfId="0" applyFont="1" applyFill="1" applyBorder="1" applyAlignment="1">
      <alignment horizontal="center"/>
    </xf>
    <xf numFmtId="0" fontId="17" fillId="13" borderId="0" xfId="0" applyFont="1" applyFill="1" applyAlignment="1">
      <alignment horizontal="center" vertical="center" wrapText="1"/>
    </xf>
    <xf numFmtId="0" fontId="9" fillId="4" borderId="60" xfId="0" applyFont="1" applyFill="1" applyBorder="1" applyAlignment="1">
      <alignment horizontal="center"/>
    </xf>
    <xf numFmtId="0" fontId="9" fillId="4" borderId="67" xfId="0" applyFont="1" applyFill="1" applyBorder="1" applyAlignment="1">
      <alignment horizontal="center"/>
    </xf>
    <xf numFmtId="0" fontId="9" fillId="4" borderId="61" xfId="0" applyFont="1" applyFill="1" applyBorder="1" applyAlignment="1">
      <alignment horizontal="center"/>
    </xf>
    <xf numFmtId="0" fontId="9" fillId="4" borderId="68" xfId="0" applyFont="1" applyFill="1" applyBorder="1" applyAlignment="1">
      <alignment horizontal="center"/>
    </xf>
    <xf numFmtId="0" fontId="30" fillId="4" borderId="76" xfId="0" applyFont="1" applyFill="1" applyBorder="1" applyAlignment="1">
      <alignment horizontal="center"/>
    </xf>
    <xf numFmtId="0" fontId="30" fillId="4" borderId="29" xfId="0" applyFont="1" applyFill="1" applyBorder="1" applyAlignment="1">
      <alignment horizontal="center"/>
    </xf>
    <xf numFmtId="0" fontId="30" fillId="4" borderId="27" xfId="0" applyFont="1" applyFill="1" applyBorder="1" applyAlignment="1">
      <alignment horizontal="center"/>
    </xf>
    <xf numFmtId="0" fontId="9" fillId="9" borderId="118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/>
    </xf>
    <xf numFmtId="0" fontId="30" fillId="24" borderId="76" xfId="0" applyFont="1" applyFill="1" applyBorder="1" applyAlignment="1">
      <alignment horizontal="center"/>
    </xf>
    <xf numFmtId="0" fontId="30" fillId="24" borderId="77" xfId="0" applyFont="1" applyFill="1" applyBorder="1" applyAlignment="1">
      <alignment horizontal="center"/>
    </xf>
    <xf numFmtId="0" fontId="30" fillId="24" borderId="119" xfId="0" applyFont="1" applyFill="1" applyBorder="1" applyAlignment="1">
      <alignment horizontal="center"/>
    </xf>
    <xf numFmtId="0" fontId="1" fillId="3" borderId="104" xfId="0" applyFont="1" applyFill="1" applyBorder="1" applyAlignment="1">
      <alignment horizontal="center" vertical="center" wrapText="1"/>
    </xf>
    <xf numFmtId="0" fontId="32" fillId="3" borderId="104" xfId="0" applyFont="1" applyFill="1" applyBorder="1" applyAlignment="1">
      <alignment horizontal="center" vertical="center" wrapText="1"/>
    </xf>
    <xf numFmtId="1" fontId="5" fillId="23" borderId="33" xfId="0" applyNumberFormat="1" applyFont="1" applyFill="1" applyBorder="1" applyAlignment="1" applyProtection="1">
      <alignment horizontal="left" vertical="top" wrapText="1"/>
      <protection locked="0"/>
    </xf>
    <xf numFmtId="1" fontId="5" fillId="23" borderId="156" xfId="0" applyNumberFormat="1" applyFont="1" applyFill="1" applyBorder="1" applyAlignment="1" applyProtection="1">
      <alignment horizontal="left" vertical="top" wrapText="1"/>
      <protection locked="0"/>
    </xf>
    <xf numFmtId="1" fontId="5" fillId="23" borderId="157" xfId="0" applyNumberFormat="1" applyFont="1" applyFill="1" applyBorder="1" applyAlignment="1" applyProtection="1">
      <alignment horizontal="left" vertical="top" wrapText="1"/>
      <protection locked="0"/>
    </xf>
    <xf numFmtId="0" fontId="24" fillId="13" borderId="22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wrapText="1"/>
    </xf>
    <xf numFmtId="1" fontId="5" fillId="23" borderId="150" xfId="0" applyNumberFormat="1" applyFont="1" applyFill="1" applyBorder="1" applyAlignment="1" applyProtection="1">
      <alignment vertical="top" wrapText="1"/>
      <protection locked="0"/>
    </xf>
    <xf numFmtId="1" fontId="5" fillId="23" borderId="33" xfId="0" applyNumberFormat="1" applyFont="1" applyFill="1" applyBorder="1" applyAlignment="1" applyProtection="1">
      <alignment vertical="top" wrapText="1"/>
      <protection locked="0"/>
    </xf>
    <xf numFmtId="0" fontId="28" fillId="8" borderId="9" xfId="0" applyFont="1" applyFill="1" applyBorder="1" applyAlignment="1">
      <alignment horizontal="center" vertical="center" wrapText="1"/>
    </xf>
    <xf numFmtId="0" fontId="28" fillId="8" borderId="0" xfId="0" applyFont="1" applyFill="1" applyAlignment="1">
      <alignment horizontal="center" vertical="center" wrapText="1"/>
    </xf>
    <xf numFmtId="0" fontId="13" fillId="8" borderId="9" xfId="0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center" vertical="center" wrapText="1"/>
    </xf>
    <xf numFmtId="0" fontId="28" fillId="8" borderId="60" xfId="0" applyFont="1" applyFill="1" applyBorder="1" applyAlignment="1">
      <alignment horizontal="center" vertical="center" wrapText="1"/>
    </xf>
    <xf numFmtId="0" fontId="28" fillId="8" borderId="67" xfId="0" applyFont="1" applyFill="1" applyBorder="1" applyAlignment="1">
      <alignment horizontal="center" vertical="center" wrapText="1"/>
    </xf>
    <xf numFmtId="0" fontId="28" fillId="8" borderId="110" xfId="0" applyFont="1" applyFill="1" applyBorder="1" applyAlignment="1">
      <alignment horizontal="center" vertical="center" wrapText="1"/>
    </xf>
    <xf numFmtId="0" fontId="28" fillId="8" borderId="111" xfId="0" applyFont="1" applyFill="1" applyBorder="1" applyAlignment="1">
      <alignment horizontal="center" vertical="center" wrapText="1"/>
    </xf>
    <xf numFmtId="0" fontId="28" fillId="8" borderId="53" xfId="0" applyFont="1" applyFill="1" applyBorder="1" applyAlignment="1">
      <alignment horizontal="center" vertical="center" wrapText="1"/>
    </xf>
    <xf numFmtId="0" fontId="28" fillId="8" borderId="112" xfId="0" applyFont="1" applyFill="1" applyBorder="1" applyAlignment="1">
      <alignment horizontal="center" vertical="center" wrapText="1"/>
    </xf>
    <xf numFmtId="1" fontId="5" fillId="9" borderId="43" xfId="0" applyNumberFormat="1" applyFont="1" applyFill="1" applyBorder="1" applyAlignment="1">
      <alignment horizontal="left" vertical="center"/>
    </xf>
    <xf numFmtId="1" fontId="5" fillId="9" borderId="39" xfId="0" applyNumberFormat="1" applyFont="1" applyFill="1" applyBorder="1" applyAlignment="1">
      <alignment horizontal="left" vertical="center"/>
    </xf>
    <xf numFmtId="0" fontId="0" fillId="9" borderId="39" xfId="0" applyFill="1" applyBorder="1" applyAlignment="1">
      <alignment horizontal="left" vertical="center"/>
    </xf>
    <xf numFmtId="0" fontId="0" fillId="9" borderId="38" xfId="0" applyFill="1" applyBorder="1" applyAlignment="1">
      <alignment horizontal="left" vertical="center"/>
    </xf>
    <xf numFmtId="1" fontId="5" fillId="23" borderId="43" xfId="0" applyNumberFormat="1" applyFont="1" applyFill="1" applyBorder="1" applyAlignment="1" applyProtection="1">
      <alignment horizontal="left" vertical="top" wrapText="1"/>
      <protection locked="0"/>
    </xf>
    <xf numFmtId="1" fontId="5" fillId="23" borderId="39" xfId="0" applyNumberFormat="1" applyFont="1" applyFill="1" applyBorder="1" applyAlignment="1" applyProtection="1">
      <alignment horizontal="left" vertical="top" wrapText="1"/>
      <protection locked="0"/>
    </xf>
    <xf numFmtId="0" fontId="0" fillId="23" borderId="39" xfId="0" applyFill="1" applyBorder="1" applyAlignment="1" applyProtection="1">
      <alignment horizontal="left" vertical="top" wrapText="1"/>
      <protection locked="0"/>
    </xf>
    <xf numFmtId="0" fontId="0" fillId="23" borderId="38" xfId="0" applyFill="1" applyBorder="1" applyAlignment="1" applyProtection="1">
      <alignment horizontal="left" vertical="top" wrapText="1"/>
      <protection locked="0"/>
    </xf>
    <xf numFmtId="0" fontId="10" fillId="4" borderId="29" xfId="0" applyFont="1" applyFill="1" applyBorder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10" fillId="4" borderId="40" xfId="0" applyFont="1" applyFill="1" applyBorder="1" applyAlignment="1">
      <alignment horizontal="center"/>
    </xf>
    <xf numFmtId="0" fontId="14" fillId="7" borderId="152" xfId="0" applyFont="1" applyFill="1" applyBorder="1" applyAlignment="1">
      <alignment horizontal="center" wrapText="1"/>
    </xf>
    <xf numFmtId="0" fontId="14" fillId="7" borderId="153" xfId="0" applyFont="1" applyFill="1" applyBorder="1" applyAlignment="1">
      <alignment horizontal="center" wrapText="1"/>
    </xf>
    <xf numFmtId="0" fontId="15" fillId="7" borderId="152" xfId="0" applyFont="1" applyFill="1" applyBorder="1" applyAlignment="1">
      <alignment horizontal="center" wrapText="1"/>
    </xf>
    <xf numFmtId="0" fontId="15" fillId="7" borderId="153" xfId="0" applyFont="1" applyFill="1" applyBorder="1" applyAlignment="1">
      <alignment horizontal="center" wrapText="1"/>
    </xf>
    <xf numFmtId="0" fontId="9" fillId="9" borderId="60" xfId="0" applyFont="1" applyFill="1" applyBorder="1" applyAlignment="1">
      <alignment horizontal="center"/>
    </xf>
    <xf numFmtId="0" fontId="9" fillId="9" borderId="66" xfId="0" applyFont="1" applyFill="1" applyBorder="1" applyAlignment="1">
      <alignment horizontal="center"/>
    </xf>
    <xf numFmtId="0" fontId="9" fillId="9" borderId="61" xfId="0" applyFont="1" applyFill="1" applyBorder="1" applyAlignment="1">
      <alignment horizontal="center"/>
    </xf>
    <xf numFmtId="0" fontId="9" fillId="9" borderId="7" xfId="0" applyFont="1" applyFill="1" applyBorder="1" applyAlignment="1">
      <alignment horizontal="center"/>
    </xf>
    <xf numFmtId="0" fontId="6" fillId="3" borderId="104" xfId="0" applyFont="1" applyFill="1" applyBorder="1" applyAlignment="1">
      <alignment horizontal="center" vertical="center" wrapText="1"/>
    </xf>
    <xf numFmtId="0" fontId="9" fillId="9" borderId="125" xfId="0" applyFont="1" applyFill="1" applyBorder="1" applyAlignment="1">
      <alignment horizontal="center"/>
    </xf>
    <xf numFmtId="0" fontId="27" fillId="8" borderId="1" xfId="0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horizontal="center" vertical="center" wrapText="1"/>
    </xf>
    <xf numFmtId="0" fontId="16" fillId="8" borderId="32" xfId="0" applyFont="1" applyFill="1" applyBorder="1" applyAlignment="1">
      <alignment horizontal="center" vertical="center" wrapText="1"/>
    </xf>
    <xf numFmtId="1" fontId="5" fillId="23" borderId="163" xfId="0" applyNumberFormat="1" applyFont="1" applyFill="1" applyBorder="1" applyAlignment="1" applyProtection="1">
      <alignment horizontal="left" vertical="top" wrapText="1"/>
      <protection locked="0"/>
    </xf>
    <xf numFmtId="1" fontId="5" fillId="23" borderId="164" xfId="0" applyNumberFormat="1" applyFont="1" applyFill="1" applyBorder="1" applyAlignment="1" applyProtection="1">
      <alignment horizontal="left" vertical="top" wrapText="1"/>
      <protection locked="0"/>
    </xf>
    <xf numFmtId="0" fontId="16" fillId="13" borderId="32" xfId="0" applyFont="1" applyFill="1" applyBorder="1" applyAlignment="1">
      <alignment horizontal="center" vertical="center" wrapText="1"/>
    </xf>
    <xf numFmtId="1" fontId="5" fillId="23" borderId="168" xfId="0" applyNumberFormat="1" applyFont="1" applyFill="1" applyBorder="1" applyAlignment="1" applyProtection="1">
      <alignment horizontal="left" vertical="top" wrapText="1"/>
      <protection locked="0"/>
    </xf>
    <xf numFmtId="1" fontId="5" fillId="23" borderId="169" xfId="0" applyNumberFormat="1" applyFont="1" applyFill="1" applyBorder="1" applyAlignment="1" applyProtection="1">
      <alignment horizontal="left" vertical="top" wrapText="1"/>
      <protection locked="0"/>
    </xf>
    <xf numFmtId="1" fontId="5" fillId="23" borderId="180" xfId="0" applyNumberFormat="1" applyFont="1" applyFill="1" applyBorder="1" applyAlignment="1" applyProtection="1">
      <alignment horizontal="left" vertical="top" wrapText="1"/>
      <protection locked="0"/>
    </xf>
    <xf numFmtId="1" fontId="5" fillId="23" borderId="181" xfId="0" applyNumberFormat="1" applyFont="1" applyFill="1" applyBorder="1" applyAlignment="1" applyProtection="1">
      <alignment horizontal="left" vertical="top" wrapText="1"/>
      <protection locked="0"/>
    </xf>
    <xf numFmtId="0" fontId="25" fillId="8" borderId="3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/>
    </xf>
    <xf numFmtId="0" fontId="9" fillId="8" borderId="0" xfId="0" applyFont="1" applyFill="1" applyAlignment="1">
      <alignment horizontal="center" vertical="center" wrapText="1"/>
    </xf>
    <xf numFmtId="0" fontId="9" fillId="13" borderId="0" xfId="0" applyFont="1" applyFill="1" applyAlignment="1">
      <alignment horizontal="center" wrapText="1"/>
    </xf>
    <xf numFmtId="0" fontId="27" fillId="5" borderId="23" xfId="0" applyFont="1" applyFill="1" applyBorder="1" applyAlignment="1">
      <alignment horizontal="left" vertical="center" wrapText="1"/>
    </xf>
    <xf numFmtId="0" fontId="27" fillId="5" borderId="18" xfId="0" applyFont="1" applyFill="1" applyBorder="1" applyAlignment="1">
      <alignment horizontal="left" vertical="center" wrapText="1"/>
    </xf>
    <xf numFmtId="0" fontId="27" fillId="5" borderId="24" xfId="0" applyFont="1" applyFill="1" applyBorder="1" applyAlignment="1">
      <alignment horizontal="left" vertical="center" wrapText="1"/>
    </xf>
    <xf numFmtId="0" fontId="27" fillId="5" borderId="99" xfId="0" applyFont="1" applyFill="1" applyBorder="1" applyAlignment="1">
      <alignment horizontal="left" vertical="center" wrapText="1"/>
    </xf>
    <xf numFmtId="0" fontId="27" fillId="5" borderId="17" xfId="0" applyFont="1" applyFill="1" applyBorder="1" applyAlignment="1">
      <alignment horizontal="left" vertical="center" wrapText="1"/>
    </xf>
    <xf numFmtId="0" fontId="27" fillId="5" borderId="100" xfId="0" applyFont="1" applyFill="1" applyBorder="1" applyAlignment="1">
      <alignment horizontal="left" vertical="center" wrapText="1"/>
    </xf>
    <xf numFmtId="0" fontId="13" fillId="5" borderId="22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3" fillId="5" borderId="25" xfId="0" applyFont="1" applyFill="1" applyBorder="1" applyAlignment="1">
      <alignment horizontal="left" vertical="center" wrapText="1"/>
    </xf>
    <xf numFmtId="0" fontId="13" fillId="5" borderId="26" xfId="0" applyFont="1" applyFill="1" applyBorder="1" applyAlignment="1">
      <alignment horizontal="left" vertical="center" wrapText="1"/>
    </xf>
    <xf numFmtId="0" fontId="13" fillId="5" borderId="29" xfId="0" applyFont="1" applyFill="1" applyBorder="1" applyAlignment="1">
      <alignment horizontal="left" vertical="center" wrapText="1"/>
    </xf>
    <xf numFmtId="0" fontId="13" fillId="5" borderId="27" xfId="0" applyFont="1" applyFill="1" applyBorder="1" applyAlignment="1">
      <alignment horizontal="left" vertical="center" wrapText="1"/>
    </xf>
    <xf numFmtId="0" fontId="5" fillId="20" borderId="0" xfId="0" applyFont="1" applyFill="1" applyAlignment="1">
      <alignment horizontal="center"/>
    </xf>
    <xf numFmtId="0" fontId="77" fillId="13" borderId="0" xfId="0" applyFont="1" applyFill="1" applyAlignment="1">
      <alignment horizontal="center" vertical="top" wrapText="1"/>
    </xf>
    <xf numFmtId="0" fontId="13" fillId="13" borderId="20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/>
    </xf>
    <xf numFmtId="0" fontId="10" fillId="4" borderId="69" xfId="0" applyFont="1" applyFill="1" applyBorder="1" applyAlignment="1">
      <alignment horizontal="center"/>
    </xf>
    <xf numFmtId="0" fontId="10" fillId="4" borderId="70" xfId="0" applyFont="1" applyFill="1" applyBorder="1" applyAlignment="1">
      <alignment horizontal="center"/>
    </xf>
    <xf numFmtId="0" fontId="10" fillId="4" borderId="71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10" fillId="4" borderId="61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68" xfId="0" applyFont="1" applyFill="1" applyBorder="1" applyAlignment="1">
      <alignment horizontal="center"/>
    </xf>
    <xf numFmtId="1" fontId="5" fillId="23" borderId="175" xfId="0" applyNumberFormat="1" applyFont="1" applyFill="1" applyBorder="1" applyAlignment="1" applyProtection="1">
      <alignment horizontal="left" vertical="top" wrapText="1"/>
      <protection locked="0"/>
    </xf>
    <xf numFmtId="1" fontId="5" fillId="23" borderId="176" xfId="0" applyNumberFormat="1" applyFont="1" applyFill="1" applyBorder="1" applyAlignment="1" applyProtection="1">
      <alignment horizontal="left" vertical="top" wrapText="1"/>
      <protection locked="0"/>
    </xf>
    <xf numFmtId="1" fontId="5" fillId="23" borderId="177" xfId="0" applyNumberFormat="1" applyFont="1" applyFill="1" applyBorder="1" applyAlignment="1" applyProtection="1">
      <alignment horizontal="left" vertical="top" wrapText="1"/>
      <protection locked="0"/>
    </xf>
    <xf numFmtId="0" fontId="8" fillId="4" borderId="60" xfId="0" applyFont="1" applyFill="1" applyBorder="1" applyAlignment="1">
      <alignment horizontal="center"/>
    </xf>
    <xf numFmtId="0" fontId="8" fillId="4" borderId="66" xfId="0" applyFont="1" applyFill="1" applyBorder="1" applyAlignment="1">
      <alignment horizontal="center"/>
    </xf>
    <xf numFmtId="0" fontId="8" fillId="4" borderId="61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68" xfId="0" applyFont="1" applyFill="1" applyBorder="1" applyAlignment="1">
      <alignment horizontal="center"/>
    </xf>
    <xf numFmtId="164" fontId="5" fillId="5" borderId="24" xfId="0" applyNumberFormat="1" applyFont="1" applyFill="1" applyBorder="1" applyAlignment="1">
      <alignment horizontal="center" vertical="center"/>
    </xf>
    <xf numFmtId="164" fontId="5" fillId="5" borderId="93" xfId="0" applyNumberFormat="1" applyFont="1" applyFill="1" applyBorder="1" applyAlignment="1">
      <alignment horizontal="center" vertical="center"/>
    </xf>
    <xf numFmtId="0" fontId="0" fillId="23" borderId="169" xfId="0" applyFill="1" applyBorder="1" applyAlignment="1" applyProtection="1">
      <alignment horizontal="left" vertical="top" wrapText="1"/>
      <protection locked="0"/>
    </xf>
    <xf numFmtId="0" fontId="44" fillId="20" borderId="0" xfId="0" applyFont="1" applyFill="1" applyAlignment="1">
      <alignment horizontal="left"/>
    </xf>
    <xf numFmtId="0" fontId="22" fillId="20" borderId="0" xfId="0" applyFont="1" applyFill="1" applyAlignment="1">
      <alignment horizontal="left"/>
    </xf>
    <xf numFmtId="0" fontId="15" fillId="7" borderId="138" xfId="0" applyFont="1" applyFill="1" applyBorder="1" applyAlignment="1">
      <alignment horizontal="center" wrapText="1"/>
    </xf>
    <xf numFmtId="0" fontId="15" fillId="7" borderId="149" xfId="0" applyFont="1" applyFill="1" applyBorder="1" applyAlignment="1">
      <alignment horizontal="center" wrapText="1"/>
    </xf>
    <xf numFmtId="0" fontId="30" fillId="24" borderId="78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center" wrapText="1"/>
    </xf>
    <xf numFmtId="0" fontId="7" fillId="3" borderId="54" xfId="0" applyFont="1" applyFill="1" applyBorder="1" applyAlignment="1">
      <alignment horizontal="center" wrapText="1"/>
    </xf>
    <xf numFmtId="0" fontId="5" fillId="20" borderId="22" xfId="0" applyFont="1" applyFill="1" applyBorder="1" applyAlignment="1">
      <alignment horizontal="center"/>
    </xf>
    <xf numFmtId="0" fontId="5" fillId="20" borderId="25" xfId="0" applyFont="1" applyFill="1" applyBorder="1" applyAlignment="1">
      <alignment horizontal="center"/>
    </xf>
    <xf numFmtId="2" fontId="5" fillId="5" borderId="31" xfId="0" applyNumberFormat="1" applyFont="1" applyFill="1" applyBorder="1" applyAlignment="1">
      <alignment horizontal="center" vertical="center"/>
    </xf>
    <xf numFmtId="2" fontId="5" fillId="5" borderId="32" xfId="0" applyNumberFormat="1" applyFont="1" applyFill="1" applyBorder="1" applyAlignment="1">
      <alignment horizontal="center" vertical="center"/>
    </xf>
    <xf numFmtId="2" fontId="5" fillId="5" borderId="25" xfId="0" applyNumberFormat="1" applyFont="1" applyFill="1" applyBorder="1" applyAlignment="1">
      <alignment horizontal="center" vertical="center"/>
    </xf>
    <xf numFmtId="2" fontId="5" fillId="5" borderId="58" xfId="0" applyNumberFormat="1" applyFont="1" applyFill="1" applyBorder="1" applyAlignment="1">
      <alignment horizontal="center" vertical="center"/>
    </xf>
    <xf numFmtId="2" fontId="5" fillId="9" borderId="4" xfId="0" applyNumberFormat="1" applyFont="1" applyFill="1" applyBorder="1" applyAlignment="1">
      <alignment horizontal="center" vertical="center"/>
    </xf>
    <xf numFmtId="2" fontId="5" fillId="9" borderId="35" xfId="0" applyNumberFormat="1" applyFont="1" applyFill="1" applyBorder="1" applyAlignment="1">
      <alignment horizontal="center" vertical="center"/>
    </xf>
    <xf numFmtId="2" fontId="5" fillId="9" borderId="59" xfId="0" applyNumberFormat="1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/>
    </xf>
    <xf numFmtId="0" fontId="10" fillId="4" borderId="24" xfId="0" applyFont="1" applyFill="1" applyBorder="1" applyAlignment="1">
      <alignment horizontal="center"/>
    </xf>
    <xf numFmtId="0" fontId="10" fillId="4" borderId="28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90" xfId="0" applyFont="1" applyFill="1" applyBorder="1" applyAlignment="1">
      <alignment horizontal="center" vertical="center"/>
    </xf>
    <xf numFmtId="0" fontId="10" fillId="4" borderId="91" xfId="0" applyFont="1" applyFill="1" applyBorder="1" applyAlignment="1">
      <alignment horizontal="center" vertical="center"/>
    </xf>
    <xf numFmtId="0" fontId="10" fillId="4" borderId="79" xfId="0" applyFont="1" applyFill="1" applyBorder="1" applyAlignment="1">
      <alignment horizontal="center" vertical="center"/>
    </xf>
    <xf numFmtId="0" fontId="10" fillId="4" borderId="92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00" xfId="0" applyFont="1" applyFill="1" applyBorder="1" applyAlignment="1">
      <alignment horizontal="center" vertical="center"/>
    </xf>
    <xf numFmtId="0" fontId="17" fillId="8" borderId="35" xfId="0" applyFont="1" applyFill="1" applyBorder="1" applyAlignment="1">
      <alignment horizontal="center" vertical="center" wrapText="1"/>
    </xf>
    <xf numFmtId="0" fontId="14" fillId="7" borderId="186" xfId="0" applyFont="1" applyFill="1" applyBorder="1" applyAlignment="1">
      <alignment horizontal="center" wrapText="1"/>
    </xf>
    <xf numFmtId="0" fontId="58" fillId="3" borderId="0" xfId="1" applyFont="1" applyFill="1" applyAlignment="1">
      <alignment horizontal="center" wrapText="1"/>
    </xf>
    <xf numFmtId="0" fontId="5" fillId="20" borderId="76" xfId="0" applyFont="1" applyFill="1" applyBorder="1" applyAlignment="1">
      <alignment horizontal="center"/>
    </xf>
    <xf numFmtId="0" fontId="5" fillId="20" borderId="77" xfId="0" applyFont="1" applyFill="1" applyBorder="1" applyAlignment="1">
      <alignment horizontal="center"/>
    </xf>
    <xf numFmtId="1" fontId="5" fillId="23" borderId="190" xfId="0" applyNumberFormat="1" applyFont="1" applyFill="1" applyBorder="1" applyAlignment="1" applyProtection="1">
      <alignment horizontal="left" vertical="top" wrapText="1"/>
      <protection locked="0"/>
    </xf>
    <xf numFmtId="1" fontId="5" fillId="23" borderId="191" xfId="0" applyNumberFormat="1" applyFont="1" applyFill="1" applyBorder="1" applyAlignment="1" applyProtection="1">
      <alignment horizontal="left" vertical="top" wrapText="1"/>
      <protection locked="0"/>
    </xf>
    <xf numFmtId="0" fontId="0" fillId="23" borderId="191" xfId="0" applyFill="1" applyBorder="1" applyAlignment="1" applyProtection="1">
      <alignment horizontal="left" vertical="top" wrapText="1"/>
      <protection locked="0"/>
    </xf>
    <xf numFmtId="0" fontId="27" fillId="8" borderId="9" xfId="0" applyFont="1" applyFill="1" applyBorder="1" applyAlignment="1">
      <alignment horizontal="center" vertical="center" wrapText="1"/>
    </xf>
    <xf numFmtId="0" fontId="27" fillId="8" borderId="0" xfId="0" applyFont="1" applyFill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0" fontId="13" fillId="13" borderId="25" xfId="0" applyFont="1" applyFill="1" applyBorder="1" applyAlignment="1">
      <alignment horizontal="center" vertical="center" wrapText="1"/>
    </xf>
    <xf numFmtId="0" fontId="44" fillId="11" borderId="0" xfId="0" applyFont="1" applyFill="1" applyAlignment="1">
      <alignment horizontal="center"/>
    </xf>
    <xf numFmtId="0" fontId="22" fillId="11" borderId="0" xfId="0" applyFont="1" applyFill="1" applyAlignment="1">
      <alignment horizontal="center"/>
    </xf>
    <xf numFmtId="0" fontId="41" fillId="11" borderId="29" xfId="1" applyFont="1" applyFill="1" applyBorder="1" applyAlignment="1">
      <alignment horizontal="center" vertical="top"/>
    </xf>
    <xf numFmtId="0" fontId="5" fillId="11" borderId="76" xfId="0" applyFont="1" applyFill="1" applyBorder="1" applyAlignment="1">
      <alignment horizontal="center"/>
    </xf>
    <xf numFmtId="0" fontId="5" fillId="11" borderId="77" xfId="0" applyFont="1" applyFill="1" applyBorder="1" applyAlignment="1">
      <alignment horizontal="center"/>
    </xf>
    <xf numFmtId="0" fontId="5" fillId="11" borderId="78" xfId="0" applyFont="1" applyFill="1" applyBorder="1" applyAlignment="1">
      <alignment horizontal="center"/>
    </xf>
    <xf numFmtId="0" fontId="25" fillId="5" borderId="12" xfId="0" applyFont="1" applyFill="1" applyBorder="1" applyAlignment="1">
      <alignment horizontal="center" vertical="center" wrapText="1"/>
    </xf>
    <xf numFmtId="0" fontId="26" fillId="5" borderId="34" xfId="0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 wrapText="1"/>
    </xf>
    <xf numFmtId="0" fontId="26" fillId="5" borderId="15" xfId="0" applyFont="1" applyFill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13" fillId="5" borderId="35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 wrapText="1"/>
    </xf>
    <xf numFmtId="0" fontId="13" fillId="5" borderId="17" xfId="0" applyFont="1" applyFill="1" applyBorder="1" applyAlignment="1">
      <alignment horizontal="left" vertical="center" wrapText="1"/>
    </xf>
    <xf numFmtId="0" fontId="13" fillId="5" borderId="14" xfId="0" applyFont="1" applyFill="1" applyBorder="1" applyAlignment="1">
      <alignment horizontal="left" vertical="center" wrapText="1"/>
    </xf>
    <xf numFmtId="0" fontId="13" fillId="13" borderId="21" xfId="0" applyFont="1" applyFill="1" applyBorder="1" applyAlignment="1">
      <alignment horizontal="center" vertical="center" wrapText="1"/>
    </xf>
    <xf numFmtId="1" fontId="5" fillId="9" borderId="64" xfId="0" applyNumberFormat="1" applyFont="1" applyFill="1" applyBorder="1" applyAlignment="1" applyProtection="1">
      <alignment horizontal="left" vertical="center"/>
      <protection locked="0"/>
    </xf>
    <xf numFmtId="1" fontId="5" fillId="9" borderId="65" xfId="0" applyNumberFormat="1" applyFont="1" applyFill="1" applyBorder="1" applyAlignment="1" applyProtection="1">
      <alignment horizontal="left" vertical="center"/>
      <protection locked="0"/>
    </xf>
    <xf numFmtId="0" fontId="8" fillId="4" borderId="67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left" vertical="center"/>
    </xf>
    <xf numFmtId="0" fontId="14" fillId="5" borderId="9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25" fillId="5" borderId="35" xfId="0" applyFont="1" applyFill="1" applyBorder="1" applyAlignment="1">
      <alignment horizontal="center" vertical="center" wrapText="1"/>
    </xf>
    <xf numFmtId="0" fontId="24" fillId="5" borderId="35" xfId="0" applyFont="1" applyFill="1" applyBorder="1" applyAlignment="1">
      <alignment horizontal="center" vertical="center" wrapText="1"/>
    </xf>
    <xf numFmtId="0" fontId="26" fillId="8" borderId="114" xfId="0" applyFont="1" applyFill="1" applyBorder="1" applyAlignment="1">
      <alignment horizontal="center" vertical="center" wrapText="1"/>
    </xf>
    <xf numFmtId="0" fontId="26" fillId="8" borderId="115" xfId="0" applyFont="1" applyFill="1" applyBorder="1" applyAlignment="1">
      <alignment horizontal="center" vertical="center" wrapText="1"/>
    </xf>
    <xf numFmtId="0" fontId="26" fillId="8" borderId="116" xfId="0" applyFont="1" applyFill="1" applyBorder="1" applyAlignment="1">
      <alignment horizontal="center" vertical="center" wrapText="1"/>
    </xf>
    <xf numFmtId="0" fontId="26" fillId="8" borderId="117" xfId="0" applyFont="1" applyFill="1" applyBorder="1" applyAlignment="1">
      <alignment horizontal="center" vertical="center" wrapText="1"/>
    </xf>
    <xf numFmtId="1" fontId="5" fillId="9" borderId="194" xfId="0" applyNumberFormat="1" applyFont="1" applyFill="1" applyBorder="1" applyAlignment="1">
      <alignment horizontal="left" vertical="center"/>
    </xf>
    <xf numFmtId="1" fontId="5" fillId="9" borderId="40" xfId="0" applyNumberFormat="1" applyFont="1" applyFill="1" applyBorder="1" applyAlignment="1">
      <alignment horizontal="left" vertical="center"/>
    </xf>
    <xf numFmtId="0" fontId="0" fillId="9" borderId="40" xfId="0" applyFill="1" applyBorder="1" applyAlignment="1">
      <alignment horizontal="left" vertical="center"/>
    </xf>
    <xf numFmtId="0" fontId="0" fillId="9" borderId="65" xfId="0" applyFill="1" applyBorder="1" applyAlignment="1">
      <alignment horizontal="left" vertical="center"/>
    </xf>
    <xf numFmtId="0" fontId="0" fillId="23" borderId="164" xfId="0" applyFill="1" applyBorder="1" applyAlignment="1" applyProtection="1">
      <alignment horizontal="left" vertical="top" wrapText="1"/>
      <protection locked="0"/>
    </xf>
    <xf numFmtId="0" fontId="26" fillId="13" borderId="22" xfId="0" applyFont="1" applyFill="1" applyBorder="1" applyAlignment="1">
      <alignment horizontal="center" vertical="center" wrapText="1"/>
    </xf>
    <xf numFmtId="0" fontId="26" fillId="13" borderId="0" xfId="0" applyFont="1" applyFill="1" applyAlignment="1">
      <alignment horizontal="center" vertical="center" wrapText="1"/>
    </xf>
    <xf numFmtId="0" fontId="10" fillId="4" borderId="60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0" fontId="14" fillId="13" borderId="22" xfId="0" applyFont="1" applyFill="1" applyBorder="1" applyAlignment="1">
      <alignment horizontal="center" vertical="center"/>
    </xf>
    <xf numFmtId="0" fontId="14" fillId="13" borderId="0" xfId="0" applyFont="1" applyFill="1" applyAlignment="1">
      <alignment horizontal="center" vertical="center"/>
    </xf>
    <xf numFmtId="0" fontId="27" fillId="8" borderId="34" xfId="0" applyFont="1" applyFill="1" applyBorder="1" applyAlignment="1">
      <alignment horizontal="center" vertical="center" wrapText="1"/>
    </xf>
    <xf numFmtId="0" fontId="27" fillId="8" borderId="3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15" fillId="7" borderId="139" xfId="0" applyFont="1" applyFill="1" applyBorder="1" applyAlignment="1">
      <alignment horizontal="center" wrapText="1"/>
    </xf>
    <xf numFmtId="0" fontId="59" fillId="3" borderId="0" xfId="1" applyFont="1" applyFill="1" applyAlignment="1">
      <alignment horizontal="center" vertical="center" wrapText="1"/>
    </xf>
    <xf numFmtId="0" fontId="9" fillId="9" borderId="130" xfId="0" applyFont="1" applyFill="1" applyBorder="1" applyAlignment="1">
      <alignment horizontal="center"/>
    </xf>
    <xf numFmtId="1" fontId="5" fillId="23" borderId="202" xfId="0" applyNumberFormat="1" applyFont="1" applyFill="1" applyBorder="1" applyAlignment="1" applyProtection="1">
      <alignment horizontal="left" vertical="top" wrapText="1"/>
      <protection locked="0"/>
    </xf>
    <xf numFmtId="1" fontId="5" fillId="23" borderId="203" xfId="0" applyNumberFormat="1" applyFont="1" applyFill="1" applyBorder="1" applyAlignment="1" applyProtection="1">
      <alignment horizontal="left" vertical="top" wrapText="1"/>
      <protection locked="0"/>
    </xf>
    <xf numFmtId="0" fontId="8" fillId="4" borderId="17" xfId="0" applyFont="1" applyFill="1" applyBorder="1" applyAlignment="1">
      <alignment horizontal="center"/>
    </xf>
    <xf numFmtId="1" fontId="5" fillId="23" borderId="205" xfId="0" applyNumberFormat="1" applyFont="1" applyFill="1" applyBorder="1" applyAlignment="1" applyProtection="1">
      <alignment horizontal="left" vertical="top" wrapText="1"/>
      <protection locked="0"/>
    </xf>
    <xf numFmtId="1" fontId="5" fillId="23" borderId="206" xfId="0" applyNumberFormat="1" applyFont="1" applyFill="1" applyBorder="1" applyAlignment="1" applyProtection="1">
      <alignment horizontal="left" vertical="top" wrapText="1"/>
      <protection locked="0"/>
    </xf>
    <xf numFmtId="1" fontId="5" fillId="23" borderId="199" xfId="0" applyNumberFormat="1" applyFont="1" applyFill="1" applyBorder="1" applyAlignment="1" applyProtection="1">
      <alignment horizontal="left" vertical="top" wrapText="1"/>
      <protection locked="0"/>
    </xf>
    <xf numFmtId="1" fontId="5" fillId="23" borderId="200" xfId="0" applyNumberFormat="1" applyFont="1" applyFill="1" applyBorder="1" applyAlignment="1" applyProtection="1">
      <alignment horizontal="left" vertical="top" wrapText="1"/>
      <protection locked="0"/>
    </xf>
    <xf numFmtId="1" fontId="5" fillId="23" borderId="212" xfId="0" applyNumberFormat="1" applyFont="1" applyFill="1" applyBorder="1" applyAlignment="1" applyProtection="1">
      <alignment horizontal="left" vertical="center"/>
      <protection locked="0"/>
    </xf>
    <xf numFmtId="1" fontId="5" fillId="23" borderId="164" xfId="0" applyNumberFormat="1" applyFont="1" applyFill="1" applyBorder="1" applyAlignment="1" applyProtection="1">
      <alignment horizontal="left" vertical="center"/>
      <protection locked="0"/>
    </xf>
    <xf numFmtId="0" fontId="0" fillId="23" borderId="164" xfId="0" applyFill="1" applyBorder="1" applyAlignment="1" applyProtection="1">
      <alignment horizontal="left" vertical="center"/>
      <protection locked="0"/>
    </xf>
    <xf numFmtId="0" fontId="30" fillId="13" borderId="0" xfId="0" applyFont="1" applyFill="1" applyAlignment="1">
      <alignment horizontal="center" wrapText="1"/>
    </xf>
    <xf numFmtId="1" fontId="85" fillId="26" borderId="217" xfId="3" applyNumberFormat="1" applyFont="1" applyFill="1" applyBorder="1" applyAlignment="1" applyProtection="1">
      <alignment horizontal="center" wrapText="1"/>
    </xf>
    <xf numFmtId="1" fontId="85" fillId="26" borderId="0" xfId="3" applyNumberFormat="1" applyFont="1" applyFill="1" applyBorder="1" applyAlignment="1" applyProtection="1">
      <alignment horizontal="center" wrapText="1"/>
    </xf>
    <xf numFmtId="1" fontId="85" fillId="26" borderId="218" xfId="3" applyNumberFormat="1" applyFont="1" applyFill="1" applyBorder="1" applyAlignment="1" applyProtection="1">
      <alignment horizontal="center" wrapText="1"/>
    </xf>
    <xf numFmtId="1" fontId="85" fillId="26" borderId="0" xfId="3" applyNumberFormat="1" applyFont="1" applyFill="1" applyBorder="1" applyAlignment="1" applyProtection="1">
      <alignment horizontal="left" wrapText="1"/>
    </xf>
    <xf numFmtId="0" fontId="54" fillId="13" borderId="98" xfId="0" applyFont="1" applyFill="1" applyBorder="1" applyAlignment="1">
      <alignment horizontal="center" wrapText="1"/>
    </xf>
    <xf numFmtId="0" fontId="21" fillId="13" borderId="98" xfId="0" applyFont="1" applyFill="1" applyBorder="1" applyAlignment="1">
      <alignment horizontal="center" wrapText="1"/>
    </xf>
    <xf numFmtId="1" fontId="18" fillId="26" borderId="0" xfId="3" applyNumberFormat="1" applyFont="1" applyFill="1" applyBorder="1" applyAlignment="1" applyProtection="1">
      <alignment horizontal="center" wrapText="1"/>
    </xf>
    <xf numFmtId="1" fontId="18" fillId="26" borderId="54" xfId="3" applyNumberFormat="1" applyFont="1" applyFill="1" applyBorder="1" applyAlignment="1" applyProtection="1">
      <alignment horizontal="center" wrapText="1"/>
    </xf>
    <xf numFmtId="0" fontId="5" fillId="26" borderId="76" xfId="0" applyFont="1" applyFill="1" applyBorder="1" applyAlignment="1">
      <alignment horizontal="center"/>
    </xf>
    <xf numFmtId="0" fontId="5" fillId="26" borderId="77" xfId="0" applyFont="1" applyFill="1" applyBorder="1" applyAlignment="1">
      <alignment horizontal="center"/>
    </xf>
    <xf numFmtId="0" fontId="25" fillId="8" borderId="22" xfId="0" applyFont="1" applyFill="1" applyBorder="1" applyAlignment="1">
      <alignment horizontal="center" wrapText="1"/>
    </xf>
    <xf numFmtId="0" fontId="25" fillId="8" borderId="0" xfId="0" applyFont="1" applyFill="1" applyAlignment="1">
      <alignment horizontal="center" wrapText="1"/>
    </xf>
    <xf numFmtId="0" fontId="25" fillId="8" borderId="220" xfId="0" applyFont="1" applyFill="1" applyBorder="1" applyAlignment="1">
      <alignment horizontal="center" wrapText="1"/>
    </xf>
    <xf numFmtId="0" fontId="86" fillId="26" borderId="0" xfId="0" applyFont="1" applyFill="1" applyAlignment="1">
      <alignment horizontal="left"/>
    </xf>
    <xf numFmtId="0" fontId="43" fillId="9" borderId="0" xfId="0" applyFont="1" applyFill="1" applyAlignment="1">
      <alignment horizontal="center" vertical="center" wrapText="1"/>
    </xf>
    <xf numFmtId="0" fontId="42" fillId="9" borderId="0" xfId="0" applyFont="1" applyFill="1" applyAlignment="1">
      <alignment horizontal="center"/>
    </xf>
    <xf numFmtId="0" fontId="59" fillId="3" borderId="0" xfId="1" applyFont="1" applyFill="1" applyAlignment="1">
      <alignment horizontal="left" vertical="center"/>
    </xf>
    <xf numFmtId="0" fontId="47" fillId="9" borderId="23" xfId="0" applyFont="1" applyFill="1" applyBorder="1" applyAlignment="1">
      <alignment horizontal="center" vertical="center" wrapText="1"/>
    </xf>
    <xf numFmtId="0" fontId="47" fillId="9" borderId="26" xfId="0" applyFont="1" applyFill="1" applyBorder="1" applyAlignment="1">
      <alignment horizontal="center" vertical="center" wrapText="1"/>
    </xf>
    <xf numFmtId="1" fontId="93" fillId="26" borderId="0" xfId="3" applyNumberFormat="1" applyFont="1" applyFill="1" applyBorder="1" applyAlignment="1" applyProtection="1">
      <alignment wrapText="1"/>
    </xf>
  </cellXfs>
  <cellStyles count="5">
    <cellStyle name="Comma 2" xfId="3" xr:uid="{2D7B8BD8-31C2-4DC9-B60E-819F04FD6275}"/>
    <cellStyle name="Currency 2" xfId="4" xr:uid="{344E12B3-15F6-4970-9077-893299FD4AB2}"/>
    <cellStyle name="Hyperlink" xfId="1" builtinId="8"/>
    <cellStyle name="Normal" xfId="0" builtinId="0"/>
    <cellStyle name="Normal 3" xfId="2" xr:uid="{4833DEDD-BB6B-4D84-BB79-2FA5247B721F}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66FF"/>
      <color rgb="FFFFD54F"/>
      <color rgb="FF44546A"/>
      <color rgb="FF4353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qpp.cms.gov/mips/explore-mips-value-pathways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iknowmed.help.ontada.com/kb/en/promoting-interoperability-measures-312578" TargetMode="External"/><Relationship Id="rId1" Type="http://schemas.openxmlformats.org/officeDocument/2006/relationships/hyperlink" Target="https://iknowmed.help.ontada.com/kb/en/quality-measures-312577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iknowmed.help.ontada.com/kb/en/quality-measures-312577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iknowmed.help.ontada.com/kb/en/quality-measures-312577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iknowmed.help.ontada.com/kb/en/promoting-interoperability-measures-312578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iknowmed.help.ontada.com/kb/en/quality-measures-312577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d2g5m5leph8kam.cloudfront.net/s3fs/s3fs-public/2026-04/2026-Traditional-MIPS-Scoring-Guide.pdf?VersionId=nk2MYLLH2IFx_8s4wtIhW_EhXre5UHYh" TargetMode="External"/><Relationship Id="rId3" Type="http://schemas.openxmlformats.org/officeDocument/2006/relationships/hyperlink" Target="https://qpp-cm-prod-content.s3.amazonaws.com/uploads/3611/2026-Quality-Benchmarks-User-Guide.pdf" TargetMode="External"/><Relationship Id="rId7" Type="http://schemas.openxmlformats.org/officeDocument/2006/relationships/hyperlink" Target="https://d2g5m5leph8kam.cloudfront.net/s3fs/s3fs-public/2026-04/2026-Traditional-MIPS-Scoring-Guide.pdf?VersionId=nk2MYLLH2IFx_8s4wtIhW_EhXre5UHYh" TargetMode="External"/><Relationship Id="rId2" Type="http://schemas.openxmlformats.org/officeDocument/2006/relationships/hyperlink" Target="https://iknowmed.help.ontada.com/kb/en/promoting-interoperability-measures-312578" TargetMode="External"/><Relationship Id="rId1" Type="http://schemas.openxmlformats.org/officeDocument/2006/relationships/hyperlink" Target="https://iknowmed.help.ontada.com/kb/en/quality-measures-312577" TargetMode="External"/><Relationship Id="rId6" Type="http://schemas.openxmlformats.org/officeDocument/2006/relationships/hyperlink" Target="https://qpp-cm-prod-content.s3.amazonaws.com/uploads/3607/Links-to-2026-MIPS-Measure-Specs-Activity-Inventory-and-Supporting-Documentation.pdf" TargetMode="External"/><Relationship Id="rId11" Type="http://schemas.openxmlformats.org/officeDocument/2006/relationships/printerSettings" Target="../printerSettings/printerSettings14.bin"/><Relationship Id="rId5" Type="http://schemas.openxmlformats.org/officeDocument/2006/relationships/hyperlink" Target="https://qpp-cm-prod-content.s3.amazonaws.com/uploads/3076/Quality-Learning-About-Collection-Types.pdf" TargetMode="External"/><Relationship Id="rId10" Type="http://schemas.openxmlformats.org/officeDocument/2006/relationships/hyperlink" Target="https://qpp-cm-prod-content.s3.amazonaws.com/uploads/3599/2026-Promoting-Interoperability-Quick-Start-Guide.pdf" TargetMode="External"/><Relationship Id="rId4" Type="http://schemas.openxmlformats.org/officeDocument/2006/relationships/hyperlink" Target="https://qpp-cm-prod-content.s3.amazonaws.com/uploads/2402/MIPS%20Quality%20Performance%20Category%20Fact%20Sheet.pdf" TargetMode="External"/><Relationship Id="rId9" Type="http://schemas.openxmlformats.org/officeDocument/2006/relationships/hyperlink" Target="https://d2g5m5leph8kam.cloudfront.net/s3fs/s3fs-public/2026-03/2026-MVPs-Implementation-Guide.pdf?VersionId=XdZ2SSJ1chhpH64LUvzM1PEOQenqTL3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knowmed.help.ontada.com/kb/en/quality-measures-312577" TargetMode="External"/><Relationship Id="rId1" Type="http://schemas.openxmlformats.org/officeDocument/2006/relationships/hyperlink" Target="https://iknowmed.help.ontada.com/kb/en/promoting-interoperability-measures-312578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iknowmed.help.ontada.com/kb/en/quality-measures-312577" TargetMode="External"/><Relationship Id="rId1" Type="http://schemas.openxmlformats.org/officeDocument/2006/relationships/hyperlink" Target="https://iknowmed.help.ontada.com/kb/en/promoting-interoperability-measures-312578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iknowmed.help.ontada.com/kb/en/quality-measures-312577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iknowmed.help.ontada.com/kb/en/quality-measures-312577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iknowmed.help.ontada.com/kb/en/quality-measures-312577" TargetMode="External"/><Relationship Id="rId1" Type="http://schemas.openxmlformats.org/officeDocument/2006/relationships/hyperlink" Target="https://iknowmed.help.ontada.com/kb/en/promoting-interoperability-measures-312578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iknowmed.help.ontada.com/kb/en/quality-measures-312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69340-07F1-48CC-806B-0A6C28D48556}">
  <dimension ref="A1:AD36"/>
  <sheetViews>
    <sheetView zoomScale="55" zoomScaleNormal="55" workbookViewId="0">
      <selection activeCell="A3" sqref="A3"/>
    </sheetView>
  </sheetViews>
  <sheetFormatPr defaultRowHeight="14.5" x14ac:dyDescent="0.35"/>
  <cols>
    <col min="1" max="1" width="6.81640625" style="352" customWidth="1"/>
    <col min="2" max="6" width="8.7265625" style="352"/>
    <col min="7" max="7" width="25.26953125" style="352" customWidth="1"/>
    <col min="8" max="8" width="17.453125" style="352" customWidth="1"/>
    <col min="13" max="16" width="21.54296875" customWidth="1"/>
    <col min="19" max="19" width="10.81640625" customWidth="1"/>
  </cols>
  <sheetData>
    <row r="1" spans="1:30" ht="46" x14ac:dyDescent="0.35">
      <c r="A1" s="354" t="s">
        <v>609</v>
      </c>
      <c r="B1" s="347"/>
      <c r="C1" s="347"/>
      <c r="D1" s="347"/>
      <c r="E1" s="347"/>
      <c r="F1" s="347"/>
      <c r="G1" s="347"/>
      <c r="H1" s="347"/>
      <c r="I1" s="16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0" ht="21" x14ac:dyDescent="0.5">
      <c r="A2" s="348" t="s">
        <v>439</v>
      </c>
      <c r="B2" s="349"/>
      <c r="C2" s="349"/>
      <c r="D2" s="349"/>
      <c r="E2" s="349"/>
      <c r="F2" s="349"/>
      <c r="G2" s="349"/>
      <c r="H2" s="349"/>
      <c r="I2" s="162"/>
      <c r="J2" s="83" t="s">
        <v>451</v>
      </c>
      <c r="K2" s="83"/>
      <c r="L2" s="83"/>
      <c r="M2" s="83"/>
      <c r="N2" s="83"/>
      <c r="O2" s="83"/>
      <c r="P2" s="83"/>
      <c r="Q2" s="83"/>
      <c r="R2" s="83"/>
      <c r="S2" s="83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ht="21" x14ac:dyDescent="0.5">
      <c r="A3" s="350" t="b">
        <v>0</v>
      </c>
      <c r="B3" s="351" t="s">
        <v>606</v>
      </c>
      <c r="C3" s="347"/>
      <c r="D3" s="347"/>
      <c r="E3" s="347"/>
      <c r="F3" s="347"/>
      <c r="G3" s="347"/>
      <c r="H3" s="347"/>
      <c r="I3" s="162"/>
      <c r="J3" s="83"/>
      <c r="K3" s="83" t="s">
        <v>1</v>
      </c>
      <c r="L3" s="83"/>
      <c r="M3" s="83"/>
      <c r="N3" s="83"/>
      <c r="O3" s="83"/>
      <c r="P3" s="83"/>
      <c r="Q3" s="83"/>
      <c r="R3" s="83"/>
      <c r="S3" s="83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0" ht="21" x14ac:dyDescent="0.5">
      <c r="A4" s="350" t="b">
        <v>0</v>
      </c>
      <c r="B4" s="351" t="s">
        <v>607</v>
      </c>
      <c r="C4" s="347"/>
      <c r="D4" s="347"/>
      <c r="E4" s="347"/>
      <c r="F4" s="347"/>
      <c r="G4" s="347"/>
      <c r="H4" s="347"/>
      <c r="I4" s="162"/>
      <c r="J4" s="83"/>
      <c r="K4" s="83" t="s">
        <v>2</v>
      </c>
      <c r="L4" s="83"/>
      <c r="M4" s="83"/>
      <c r="N4" s="83"/>
      <c r="O4" s="83"/>
      <c r="P4" s="83"/>
      <c r="Q4" s="83"/>
      <c r="R4" s="83"/>
      <c r="S4" s="83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21" x14ac:dyDescent="0.5">
      <c r="A5" s="348" t="s">
        <v>437</v>
      </c>
      <c r="B5" s="348"/>
      <c r="C5" s="349"/>
      <c r="D5" s="349"/>
      <c r="E5" s="349"/>
      <c r="F5" s="347"/>
      <c r="G5" s="347"/>
      <c r="H5" s="347"/>
      <c r="I5" s="162"/>
      <c r="J5" s="83"/>
      <c r="K5" s="83" t="s">
        <v>3</v>
      </c>
      <c r="L5" s="83"/>
      <c r="M5" s="83"/>
      <c r="N5" s="83"/>
      <c r="O5" s="83"/>
      <c r="P5" s="83"/>
      <c r="Q5" s="83"/>
      <c r="R5" s="83"/>
      <c r="S5" s="83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spans="1:30" ht="21" x14ac:dyDescent="0.35">
      <c r="A6" s="350" t="b">
        <v>0</v>
      </c>
      <c r="B6" s="351" t="s">
        <v>436</v>
      </c>
      <c r="C6" s="347"/>
      <c r="D6" s="347"/>
      <c r="E6" s="347"/>
      <c r="F6" s="347"/>
      <c r="G6" s="347"/>
      <c r="H6" s="347"/>
      <c r="I6" s="16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1.5" thickBot="1" x14ac:dyDescent="0.4">
      <c r="A7" s="350" t="b">
        <v>0</v>
      </c>
      <c r="B7" s="351" t="s">
        <v>601</v>
      </c>
      <c r="C7" s="347"/>
      <c r="D7" s="347"/>
      <c r="E7" s="347"/>
      <c r="F7" s="347"/>
      <c r="G7" s="347"/>
      <c r="H7" s="347"/>
      <c r="I7" s="162"/>
      <c r="J7" s="12" t="s">
        <v>610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</row>
    <row r="8" spans="1:30" ht="24.5" thickTop="1" thickBot="1" x14ac:dyDescent="0.4">
      <c r="A8" s="350" t="b">
        <v>0</v>
      </c>
      <c r="B8" s="351" t="s">
        <v>438</v>
      </c>
      <c r="C8" s="347"/>
      <c r="D8" s="347"/>
      <c r="E8" s="347"/>
      <c r="F8" s="347"/>
      <c r="G8" s="347"/>
      <c r="H8" s="347"/>
      <c r="I8" s="162"/>
      <c r="J8" s="332"/>
      <c r="K8" s="358" t="s">
        <v>580</v>
      </c>
      <c r="L8" s="358"/>
      <c r="M8" s="358"/>
      <c r="N8" s="358"/>
      <c r="O8" s="358"/>
      <c r="P8" s="358"/>
      <c r="Q8" s="155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spans="1:30" ht="24" thickTop="1" x14ac:dyDescent="0.35">
      <c r="A9" s="348" t="s">
        <v>602</v>
      </c>
      <c r="B9" s="349"/>
      <c r="C9" s="349"/>
      <c r="D9" s="349"/>
      <c r="E9" s="349"/>
      <c r="F9" s="347"/>
      <c r="G9" s="347"/>
      <c r="H9" s="347"/>
      <c r="I9" s="162"/>
      <c r="J9" s="331"/>
      <c r="K9" s="359" t="s">
        <v>582</v>
      </c>
      <c r="L9" s="358"/>
      <c r="M9" s="358"/>
      <c r="N9" s="358"/>
      <c r="O9" s="358"/>
      <c r="P9" s="358"/>
      <c r="Q9" s="155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ht="21" x14ac:dyDescent="0.35">
      <c r="A10" s="350" t="b">
        <v>0</v>
      </c>
      <c r="B10" s="351" t="s">
        <v>603</v>
      </c>
      <c r="C10" s="347"/>
      <c r="D10" s="347"/>
      <c r="E10" s="347"/>
      <c r="F10" s="347"/>
      <c r="G10" s="347"/>
      <c r="H10" s="347"/>
      <c r="I10" s="16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1:30" ht="21" customHeight="1" x14ac:dyDescent="0.35">
      <c r="A11" s="350" t="b">
        <v>0</v>
      </c>
      <c r="B11" s="351" t="s">
        <v>35</v>
      </c>
      <c r="C11" s="347"/>
      <c r="D11" s="347"/>
      <c r="E11" s="347"/>
      <c r="F11" s="347"/>
      <c r="G11" s="347"/>
      <c r="H11" s="347"/>
      <c r="I11" s="162"/>
      <c r="J11" s="357" t="s">
        <v>440</v>
      </c>
      <c r="K11" s="357"/>
      <c r="L11" s="357"/>
      <c r="M11" s="357"/>
      <c r="N11" s="357"/>
      <c r="O11" s="357"/>
      <c r="P11" s="357"/>
      <c r="Q11" s="357"/>
      <c r="R11" s="158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spans="1:30" ht="21" x14ac:dyDescent="0.35">
      <c r="A12" s="348" t="s">
        <v>435</v>
      </c>
      <c r="B12" s="349"/>
      <c r="C12" s="349"/>
      <c r="D12" s="349"/>
      <c r="E12" s="349"/>
      <c r="F12" s="349"/>
      <c r="G12" s="349"/>
      <c r="H12" s="347"/>
      <c r="I12" s="162"/>
      <c r="J12" s="357"/>
      <c r="K12" s="357"/>
      <c r="L12" s="357"/>
      <c r="M12" s="357"/>
      <c r="N12" s="357"/>
      <c r="O12" s="357"/>
      <c r="P12" s="357"/>
      <c r="Q12" s="357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pans="1:30" ht="23.5" customHeight="1" x14ac:dyDescent="0.35">
      <c r="A13" s="350" t="b">
        <v>0</v>
      </c>
      <c r="B13" s="351" t="s">
        <v>34</v>
      </c>
      <c r="C13" s="347"/>
      <c r="D13" s="347"/>
      <c r="E13" s="347"/>
      <c r="F13" s="347"/>
      <c r="G13" s="347"/>
      <c r="H13" s="347"/>
      <c r="I13" s="162"/>
      <c r="J13" s="155"/>
      <c r="K13" s="155"/>
      <c r="L13" s="155"/>
      <c r="M13" s="155"/>
      <c r="N13" s="155"/>
      <c r="O13" s="155"/>
      <c r="P13" s="155"/>
      <c r="Q13" s="155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pans="1:30" ht="24.5" customHeight="1" x14ac:dyDescent="0.35">
      <c r="A14" s="350" t="b">
        <v>0</v>
      </c>
      <c r="B14" s="360" t="s">
        <v>604</v>
      </c>
      <c r="C14" s="360"/>
      <c r="D14" s="360"/>
      <c r="E14" s="360"/>
      <c r="F14" s="360"/>
      <c r="G14" s="360"/>
      <c r="H14" s="347"/>
      <c r="I14" s="162"/>
      <c r="J14" s="357" t="s">
        <v>454</v>
      </c>
      <c r="K14" s="357"/>
      <c r="L14" s="357"/>
      <c r="M14" s="357"/>
      <c r="N14" s="357"/>
      <c r="O14" s="357"/>
      <c r="P14" s="357"/>
      <c r="Q14" s="357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</row>
    <row r="15" spans="1:30" ht="21" customHeight="1" x14ac:dyDescent="0.35">
      <c r="A15" s="350" t="b">
        <v>0</v>
      </c>
      <c r="B15" s="361" t="s">
        <v>605</v>
      </c>
      <c r="C15" s="361"/>
      <c r="D15" s="361"/>
      <c r="E15" s="361"/>
      <c r="F15" s="361"/>
      <c r="G15" s="361"/>
      <c r="H15" s="347"/>
      <c r="I15" s="162"/>
      <c r="J15" s="357"/>
      <c r="K15" s="357"/>
      <c r="L15" s="357"/>
      <c r="M15" s="357"/>
      <c r="N15" s="357"/>
      <c r="O15" s="357"/>
      <c r="P15" s="357"/>
      <c r="Q15" s="357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pans="1:30" ht="28" customHeight="1" x14ac:dyDescent="0.35">
      <c r="A16" s="347"/>
      <c r="B16" s="361"/>
      <c r="C16" s="361"/>
      <c r="D16" s="361"/>
      <c r="E16" s="361"/>
      <c r="F16" s="361"/>
      <c r="G16" s="361"/>
      <c r="H16" s="347"/>
      <c r="I16" s="162"/>
      <c r="J16" s="12"/>
      <c r="K16" s="362" t="s">
        <v>461</v>
      </c>
      <c r="L16" s="362"/>
      <c r="M16" s="362"/>
      <c r="N16" s="362"/>
      <c r="O16" s="362"/>
      <c r="P16" s="36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pans="1:30" ht="21" x14ac:dyDescent="0.35">
      <c r="A17" s="348" t="s">
        <v>600</v>
      </c>
      <c r="B17" s="349"/>
      <c r="C17" s="349"/>
      <c r="D17" s="349"/>
      <c r="E17" s="349"/>
      <c r="F17" s="347"/>
      <c r="G17" s="347"/>
      <c r="H17" s="347"/>
      <c r="I17" s="12"/>
      <c r="J17" s="12"/>
      <c r="K17" s="362"/>
      <c r="L17" s="362"/>
      <c r="M17" s="362"/>
      <c r="N17" s="362"/>
      <c r="O17" s="362"/>
      <c r="P17" s="36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pans="1:30" ht="37.5" customHeight="1" x14ac:dyDescent="0.35">
      <c r="A18" s="353" t="b">
        <v>0</v>
      </c>
      <c r="B18" s="356" t="s">
        <v>608</v>
      </c>
      <c r="C18" s="356"/>
      <c r="D18" s="356"/>
      <c r="E18" s="356"/>
      <c r="F18" s="356"/>
      <c r="G18" s="356"/>
      <c r="H18" s="347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pans="1:30" ht="21" x14ac:dyDescent="0.35">
      <c r="A19" s="350" t="b">
        <v>0</v>
      </c>
      <c r="B19" s="351" t="s">
        <v>35</v>
      </c>
      <c r="C19" s="347"/>
      <c r="D19" s="347"/>
      <c r="E19" s="347"/>
      <c r="F19" s="347"/>
      <c r="G19" s="347"/>
      <c r="H19" s="347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pans="1:30" ht="21" x14ac:dyDescent="0.35">
      <c r="A20" s="347"/>
      <c r="B20" s="347"/>
      <c r="C20" s="347"/>
      <c r="D20" s="347"/>
      <c r="E20" s="347"/>
      <c r="F20" s="347"/>
      <c r="G20" s="347"/>
      <c r="H20" s="347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pans="1:30" ht="21" x14ac:dyDescent="0.35">
      <c r="A21" s="347"/>
      <c r="B21" s="347"/>
      <c r="C21" s="347"/>
      <c r="D21" s="347"/>
      <c r="E21" s="347"/>
      <c r="F21" s="347"/>
      <c r="G21" s="347"/>
      <c r="H21" s="347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pans="1:30" ht="21" x14ac:dyDescent="0.35">
      <c r="A22" s="347"/>
      <c r="B22" s="347"/>
      <c r="C22" s="347"/>
      <c r="D22" s="347"/>
      <c r="E22" s="347"/>
      <c r="F22" s="347"/>
      <c r="G22" s="347"/>
      <c r="H22" s="347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pans="1:30" ht="21" x14ac:dyDescent="0.35">
      <c r="A23" s="347"/>
      <c r="B23" s="347"/>
      <c r="C23" s="347"/>
      <c r="D23" s="347"/>
      <c r="E23" s="347"/>
      <c r="F23" s="347"/>
      <c r="G23" s="347"/>
      <c r="H23" s="347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pans="1:30" ht="21" x14ac:dyDescent="0.35">
      <c r="A24" s="347"/>
      <c r="B24" s="347"/>
      <c r="C24" s="347"/>
      <c r="D24" s="347"/>
      <c r="E24" s="347"/>
      <c r="F24" s="347"/>
      <c r="G24" s="347"/>
      <c r="H24" s="347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1:30" ht="21" x14ac:dyDescent="0.35">
      <c r="A25" s="347"/>
      <c r="B25" s="347"/>
      <c r="C25" s="347"/>
      <c r="D25" s="347"/>
      <c r="E25" s="347"/>
      <c r="F25" s="347"/>
      <c r="G25" s="347"/>
      <c r="H25" s="347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1:30" ht="21" x14ac:dyDescent="0.35">
      <c r="A26" s="347"/>
      <c r="B26" s="347"/>
      <c r="C26" s="347"/>
      <c r="D26" s="347"/>
      <c r="E26" s="347"/>
      <c r="F26" s="347"/>
      <c r="G26" s="347"/>
      <c r="H26" s="347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pans="1:30" ht="21" x14ac:dyDescent="0.35">
      <c r="A27" s="347"/>
      <c r="B27" s="347"/>
      <c r="C27" s="347"/>
      <c r="D27" s="347"/>
      <c r="E27" s="347"/>
      <c r="F27" s="347"/>
      <c r="G27" s="347"/>
      <c r="H27" s="347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pans="1:30" ht="21" x14ac:dyDescent="0.35">
      <c r="A28" s="347"/>
      <c r="B28" s="347"/>
      <c r="C28" s="347"/>
      <c r="D28" s="347"/>
      <c r="E28" s="347"/>
      <c r="F28" s="347"/>
      <c r="G28" s="347"/>
      <c r="H28" s="347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0" ht="21" x14ac:dyDescent="0.35">
      <c r="A29" s="347"/>
      <c r="B29" s="347"/>
      <c r="C29" s="347"/>
      <c r="D29" s="347"/>
      <c r="E29" s="347"/>
      <c r="F29" s="347"/>
      <c r="G29" s="347"/>
      <c r="H29" s="347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ht="21" x14ac:dyDescent="0.35">
      <c r="A30" s="347"/>
      <c r="B30" s="347"/>
      <c r="C30" s="347"/>
      <c r="D30" s="347"/>
      <c r="E30" s="347"/>
      <c r="F30" s="347"/>
      <c r="G30" s="347"/>
      <c r="H30" s="347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ht="21" x14ac:dyDescent="0.35">
      <c r="A31" s="347"/>
      <c r="B31" s="347"/>
      <c r="C31" s="347"/>
      <c r="D31" s="347"/>
      <c r="E31" s="347"/>
      <c r="F31" s="347"/>
      <c r="G31" s="347"/>
      <c r="H31" s="347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ht="21" x14ac:dyDescent="0.35">
      <c r="A32" s="347"/>
      <c r="B32" s="347"/>
      <c r="C32" s="347"/>
      <c r="D32" s="347"/>
      <c r="E32" s="347"/>
      <c r="F32" s="347"/>
      <c r="G32" s="347"/>
      <c r="H32" s="347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0:19" ht="21" x14ac:dyDescent="0.35"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10:19" ht="21" x14ac:dyDescent="0.35">
      <c r="J34" s="12"/>
      <c r="K34" s="12"/>
      <c r="L34" s="12"/>
      <c r="M34" s="12"/>
      <c r="N34" s="12"/>
      <c r="O34" s="12"/>
      <c r="P34" s="12"/>
      <c r="Q34" s="12"/>
    </row>
    <row r="35" spans="10:19" ht="21" x14ac:dyDescent="0.35">
      <c r="J35" s="12"/>
      <c r="K35" s="12"/>
      <c r="L35" s="12"/>
      <c r="M35" s="12"/>
      <c r="N35" s="12"/>
      <c r="O35" s="12"/>
      <c r="P35" s="12"/>
    </row>
    <row r="36" spans="10:19" ht="21" x14ac:dyDescent="0.35">
      <c r="J36" s="12"/>
      <c r="K36" s="12"/>
      <c r="L36" s="12"/>
      <c r="M36" s="12"/>
      <c r="N36" s="12"/>
      <c r="O36" s="12"/>
      <c r="P36" s="12"/>
    </row>
  </sheetData>
  <sheetProtection algorithmName="SHA-512" hashValue="dA8u9WaMxDRiwewU9ZExFOOENssjA2H/HehBjx+JrNrAISgpJ31oZjBd4p7I0fo6klKCLmR0KmPStD3x3mOnUg==" saltValue="ry0z1xmhKOE1ctQXghX1Zw==" spinCount="100000" sheet="1" selectLockedCells="1"/>
  <mergeCells count="8">
    <mergeCell ref="B18:G18"/>
    <mergeCell ref="J14:Q15"/>
    <mergeCell ref="K8:P8"/>
    <mergeCell ref="K9:P9"/>
    <mergeCell ref="B14:G14"/>
    <mergeCell ref="J11:Q12"/>
    <mergeCell ref="B15:G16"/>
    <mergeCell ref="K16:P1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16B6-4646-417E-A24B-672AF283BF33}">
  <sheetPr>
    <tabColor theme="9"/>
  </sheetPr>
  <dimension ref="A1:R44"/>
  <sheetViews>
    <sheetView topLeftCell="A14" zoomScale="85" zoomScaleNormal="85" workbookViewId="0">
      <selection activeCell="H16" sqref="H16"/>
    </sheetView>
  </sheetViews>
  <sheetFormatPr defaultRowHeight="14.5" x14ac:dyDescent="0.35"/>
  <cols>
    <col min="1" max="1" width="29.81640625" customWidth="1"/>
    <col min="2" max="2" width="23.1796875" customWidth="1"/>
    <col min="3" max="3" width="13.81640625" customWidth="1"/>
    <col min="4" max="4" width="15" customWidth="1"/>
    <col min="5" max="5" width="13.81640625" customWidth="1"/>
    <col min="6" max="6" width="18.81640625" customWidth="1"/>
    <col min="7" max="7" width="19.81640625" customWidth="1"/>
    <col min="8" max="8" width="19.1796875" customWidth="1"/>
    <col min="9" max="9" width="16.81640625" customWidth="1"/>
    <col min="10" max="10" width="15.1796875" customWidth="1"/>
    <col min="11" max="11" width="20.81640625" customWidth="1"/>
    <col min="12" max="12" width="21.81640625" customWidth="1"/>
    <col min="13" max="13" width="26.1796875" customWidth="1"/>
    <col min="14" max="14" width="28.81640625" customWidth="1"/>
  </cols>
  <sheetData>
    <row r="1" spans="1:15" ht="46" x14ac:dyDescent="1">
      <c r="A1" s="662" t="s">
        <v>145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</row>
    <row r="2" spans="1:15" ht="27" customHeight="1" thickBot="1" x14ac:dyDescent="0.55000000000000004">
      <c r="A2" s="664" t="s">
        <v>137</v>
      </c>
      <c r="B2" s="664"/>
      <c r="C2" s="664"/>
      <c r="D2" s="77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30.75" customHeight="1" thickBot="1" x14ac:dyDescent="0.75">
      <c r="A3" s="685" t="s">
        <v>146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6"/>
    </row>
    <row r="4" spans="1:15" ht="24.75" customHeight="1" thickBot="1" x14ac:dyDescent="0.75">
      <c r="A4" s="44"/>
      <c r="B4" s="1"/>
      <c r="C4" s="474" t="s">
        <v>19</v>
      </c>
      <c r="D4" s="474" t="s">
        <v>127</v>
      </c>
      <c r="E4" s="474" t="s">
        <v>20</v>
      </c>
      <c r="F4" s="476" t="s">
        <v>147</v>
      </c>
      <c r="G4" s="477"/>
      <c r="H4" s="478"/>
      <c r="I4" s="474" t="s">
        <v>22</v>
      </c>
      <c r="J4" s="474" t="s">
        <v>23</v>
      </c>
      <c r="K4" s="474" t="s">
        <v>148</v>
      </c>
      <c r="L4" s="474" t="s">
        <v>128</v>
      </c>
      <c r="M4" s="1"/>
      <c r="N4" s="1"/>
      <c r="O4" s="12"/>
    </row>
    <row r="5" spans="1:15" ht="59.25" customHeight="1" thickTop="1" thickBot="1" x14ac:dyDescent="0.4">
      <c r="A5" s="13"/>
      <c r="B5" s="12"/>
      <c r="C5" s="475"/>
      <c r="D5" s="475"/>
      <c r="E5" s="475"/>
      <c r="F5" s="48" t="s">
        <v>26</v>
      </c>
      <c r="G5" s="49" t="s">
        <v>27</v>
      </c>
      <c r="H5" s="47" t="s">
        <v>28</v>
      </c>
      <c r="I5" s="475"/>
      <c r="J5" s="475"/>
      <c r="K5" s="475"/>
      <c r="L5" s="475"/>
      <c r="M5" s="29" t="s">
        <v>29</v>
      </c>
      <c r="N5" s="30" t="s">
        <v>30</v>
      </c>
      <c r="O5" s="12"/>
    </row>
    <row r="6" spans="1:15" ht="34.5" customHeight="1" thickBot="1" x14ac:dyDescent="0.4">
      <c r="A6" s="439" t="s">
        <v>82</v>
      </c>
      <c r="B6" s="37" t="s">
        <v>31</v>
      </c>
      <c r="C6" s="45">
        <v>0</v>
      </c>
      <c r="D6" s="58"/>
      <c r="E6" s="51">
        <v>0</v>
      </c>
      <c r="F6" s="52">
        <v>0</v>
      </c>
      <c r="G6" s="52">
        <v>0</v>
      </c>
      <c r="H6" s="46"/>
      <c r="I6" s="33"/>
      <c r="J6" s="33"/>
      <c r="K6" s="33"/>
      <c r="L6" s="34"/>
      <c r="M6" s="410" t="str">
        <f>IFERROR( C10+D10+E10+F10+G10+H10+L10+K10+I10+J10, "STOP")</f>
        <v>STOP</v>
      </c>
      <c r="N6" s="464" t="e">
        <f>IF((M6*30%)&gt;=30,30,M6*30%)</f>
        <v>#VALUE!</v>
      </c>
      <c r="O6" s="12"/>
    </row>
    <row r="7" spans="1:15" ht="21.5" thickBot="1" x14ac:dyDescent="0.4">
      <c r="A7" s="439"/>
      <c r="B7" s="37" t="s">
        <v>32</v>
      </c>
      <c r="C7" s="18">
        <v>1</v>
      </c>
      <c r="D7" s="3"/>
      <c r="E7" s="51">
        <v>1</v>
      </c>
      <c r="F7" s="51">
        <v>1</v>
      </c>
      <c r="G7" s="51">
        <v>1</v>
      </c>
      <c r="H7" s="33"/>
      <c r="I7" s="35"/>
      <c r="J7" s="35"/>
      <c r="K7" s="35"/>
      <c r="L7" s="36"/>
      <c r="M7" s="411"/>
      <c r="N7" s="465"/>
      <c r="O7" s="12"/>
    </row>
    <row r="8" spans="1:15" ht="42.5" thickBot="1" x14ac:dyDescent="0.4">
      <c r="A8" s="439"/>
      <c r="B8" s="37" t="s">
        <v>33</v>
      </c>
      <c r="C8" s="4">
        <f>(C6/C7)*100</f>
        <v>0</v>
      </c>
      <c r="D8" s="19" t="s">
        <v>35</v>
      </c>
      <c r="E8" s="53">
        <f>(E6/E7)*100</f>
        <v>0</v>
      </c>
      <c r="F8" s="54">
        <f t="shared" ref="F8:G8" si="0">(F6/F7)*100</f>
        <v>0</v>
      </c>
      <c r="G8" s="54">
        <f t="shared" si="0"/>
        <v>0</v>
      </c>
      <c r="H8" s="19" t="s">
        <v>35</v>
      </c>
      <c r="I8" s="19" t="s">
        <v>35</v>
      </c>
      <c r="J8" s="19" t="s">
        <v>34</v>
      </c>
      <c r="K8" s="19" t="s">
        <v>35</v>
      </c>
      <c r="L8" s="19" t="s">
        <v>35</v>
      </c>
      <c r="M8" s="411"/>
      <c r="N8" s="465"/>
      <c r="O8" s="12"/>
    </row>
    <row r="9" spans="1:15" ht="21" x14ac:dyDescent="0.35">
      <c r="A9" s="439"/>
      <c r="B9" s="37" t="s">
        <v>36</v>
      </c>
      <c r="C9" s="5">
        <v>0.25</v>
      </c>
      <c r="D9" s="15">
        <v>0.25</v>
      </c>
      <c r="E9" s="5">
        <v>0.1</v>
      </c>
      <c r="F9" s="5">
        <v>0.15</v>
      </c>
      <c r="G9" s="6">
        <v>0.15</v>
      </c>
      <c r="H9" s="43">
        <v>0.3</v>
      </c>
      <c r="I9" s="7">
        <v>0</v>
      </c>
      <c r="J9" s="7">
        <v>0</v>
      </c>
      <c r="K9" s="7">
        <v>0.1</v>
      </c>
      <c r="L9" s="10" t="s">
        <v>37</v>
      </c>
      <c r="M9" s="411"/>
      <c r="N9" s="465"/>
      <c r="O9" s="12"/>
    </row>
    <row r="10" spans="1:15" ht="55.5" customHeight="1" thickBot="1" x14ac:dyDescent="0.55000000000000004">
      <c r="A10" s="439"/>
      <c r="B10" s="37" t="s">
        <v>38</v>
      </c>
      <c r="C10" s="50">
        <f>C8*C9</f>
        <v>0</v>
      </c>
      <c r="D10" s="55">
        <f>IF(D8="Yes", 25) + IF(D8="No", 0)</f>
        <v>0</v>
      </c>
      <c r="E10" s="50">
        <f t="shared" ref="E10:G10" si="1">E8*E9</f>
        <v>0</v>
      </c>
      <c r="F10" s="50">
        <f t="shared" si="1"/>
        <v>0</v>
      </c>
      <c r="G10" s="50">
        <f t="shared" si="1"/>
        <v>0</v>
      </c>
      <c r="H10" s="28">
        <f>IF(H8="Yes", 30) + IF(H8="No", 0)</f>
        <v>0</v>
      </c>
      <c r="I10" s="27" t="str">
        <f>IF(I8="Yes",Calc_Validation_DropDown!A2,Calc_Validation_DropDown!A3)</f>
        <v>STOP</v>
      </c>
      <c r="J10" s="27">
        <f>IF(J8="Yes",Calc_Validation_DropDown!A2,Calc_Validation_DropDown!A3)</f>
        <v>0</v>
      </c>
      <c r="K10" s="27" t="str">
        <f>IF(K8="Yes",10,Calc_Validation_DropDown!A3)</f>
        <v>STOP</v>
      </c>
      <c r="L10" s="28">
        <f>IF(L8="Yes", 5) + IF(L8="No", 0)</f>
        <v>0</v>
      </c>
      <c r="M10" s="413"/>
      <c r="N10" s="466"/>
      <c r="O10" s="12"/>
    </row>
    <row r="11" spans="1:15" ht="22" thickTop="1" thickBot="1" x14ac:dyDescent="0.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ht="21.5" thickBot="1" x14ac:dyDescent="0.55000000000000004">
      <c r="A12" s="665"/>
      <c r="B12" s="666"/>
      <c r="C12" s="666"/>
      <c r="D12" s="666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7"/>
    </row>
    <row r="13" spans="1:15" ht="37.5" customHeight="1" x14ac:dyDescent="0.7">
      <c r="A13" s="684" t="s">
        <v>149</v>
      </c>
      <c r="B13" s="684"/>
      <c r="C13" s="684"/>
      <c r="D13" s="684"/>
      <c r="E13" s="684"/>
      <c r="F13" s="684"/>
      <c r="G13" s="684"/>
      <c r="H13" s="684"/>
      <c r="I13" s="684"/>
      <c r="J13" s="684"/>
      <c r="K13" s="684"/>
      <c r="L13" s="684"/>
      <c r="M13" s="684"/>
      <c r="N13" s="684"/>
      <c r="O13" s="684"/>
    </row>
    <row r="14" spans="1:15" ht="56.25" customHeight="1" thickBot="1" x14ac:dyDescent="0.65">
      <c r="A14" s="2"/>
      <c r="B14" s="9"/>
      <c r="C14" s="9"/>
      <c r="D14" s="365" t="s">
        <v>139</v>
      </c>
      <c r="E14" s="365"/>
      <c r="F14" s="365"/>
      <c r="G14" s="365"/>
      <c r="H14" s="365"/>
      <c r="I14" s="9"/>
      <c r="J14" s="407" t="s">
        <v>140</v>
      </c>
      <c r="K14" s="407"/>
      <c r="L14" s="407"/>
      <c r="M14" s="407"/>
      <c r="N14" s="8"/>
      <c r="O14" s="12"/>
    </row>
    <row r="15" spans="1:15" ht="21.75" customHeight="1" thickBot="1" x14ac:dyDescent="0.55000000000000004">
      <c r="A15" s="668" t="s">
        <v>42</v>
      </c>
      <c r="B15" s="668"/>
      <c r="C15" s="383"/>
      <c r="D15" s="12"/>
      <c r="E15" s="481" t="s">
        <v>43</v>
      </c>
      <c r="F15" s="482"/>
      <c r="G15" s="21" t="s">
        <v>44</v>
      </c>
      <c r="H15" s="22" t="s">
        <v>45</v>
      </c>
      <c r="I15" s="16"/>
      <c r="J15" s="12"/>
      <c r="K15" s="483" t="s">
        <v>43</v>
      </c>
      <c r="L15" s="484"/>
      <c r="M15" s="42" t="s">
        <v>44</v>
      </c>
      <c r="N15" s="63" t="s">
        <v>73</v>
      </c>
      <c r="O15" s="12"/>
    </row>
    <row r="16" spans="1:15" ht="43.5" customHeight="1" thickTop="1" thickBot="1" x14ac:dyDescent="0.5">
      <c r="A16" s="669" t="s">
        <v>150</v>
      </c>
      <c r="B16" s="672" t="s">
        <v>151</v>
      </c>
      <c r="C16" s="383"/>
      <c r="D16" s="26" t="s">
        <v>48</v>
      </c>
      <c r="E16" s="492"/>
      <c r="F16" s="493"/>
      <c r="G16" s="78">
        <v>0</v>
      </c>
      <c r="H16" s="20"/>
      <c r="I16" s="16"/>
      <c r="J16" s="26" t="s">
        <v>49</v>
      </c>
      <c r="K16" s="492"/>
      <c r="L16" s="493"/>
      <c r="M16" s="78"/>
      <c r="N16" s="602" t="s">
        <v>152</v>
      </c>
      <c r="O16" s="12"/>
    </row>
    <row r="17" spans="1:18" ht="48.65" customHeight="1" thickBot="1" x14ac:dyDescent="0.5">
      <c r="A17" s="670"/>
      <c r="B17" s="673"/>
      <c r="C17" s="383"/>
      <c r="D17" s="24" t="s">
        <v>50</v>
      </c>
      <c r="E17" s="492"/>
      <c r="F17" s="493"/>
      <c r="G17" s="78">
        <v>0</v>
      </c>
      <c r="H17" s="20"/>
      <c r="I17" s="16"/>
      <c r="J17" s="24" t="s">
        <v>51</v>
      </c>
      <c r="K17" s="492"/>
      <c r="L17" s="493"/>
      <c r="M17" s="78"/>
      <c r="N17" s="602"/>
      <c r="O17" s="12"/>
    </row>
    <row r="18" spans="1:18" ht="45.65" customHeight="1" thickBot="1" x14ac:dyDescent="0.5">
      <c r="A18" s="670"/>
      <c r="B18" s="673"/>
      <c r="C18" s="383"/>
      <c r="D18" s="25" t="s">
        <v>52</v>
      </c>
      <c r="E18" s="492"/>
      <c r="F18" s="493"/>
      <c r="G18" s="78">
        <v>0</v>
      </c>
      <c r="H18" s="20"/>
      <c r="I18" s="16"/>
      <c r="J18" s="24" t="s">
        <v>53</v>
      </c>
      <c r="K18" s="492"/>
      <c r="L18" s="493"/>
      <c r="M18" s="78"/>
      <c r="N18" s="602"/>
      <c r="O18" s="12"/>
    </row>
    <row r="19" spans="1:18" ht="48.65" customHeight="1" thickBot="1" x14ac:dyDescent="0.5">
      <c r="A19" s="670"/>
      <c r="B19" s="673"/>
      <c r="C19" s="383"/>
      <c r="D19" s="25" t="s">
        <v>54</v>
      </c>
      <c r="E19" s="679"/>
      <c r="F19" s="680"/>
      <c r="G19" s="78">
        <v>0</v>
      </c>
      <c r="H19" s="20"/>
      <c r="I19" s="16"/>
      <c r="J19" s="24" t="s">
        <v>55</v>
      </c>
      <c r="K19" s="492"/>
      <c r="L19" s="493"/>
      <c r="M19" s="78"/>
      <c r="N19" s="602"/>
      <c r="O19" s="12"/>
    </row>
    <row r="20" spans="1:18" ht="28.5" customHeight="1" thickTop="1" thickBot="1" x14ac:dyDescent="0.5">
      <c r="A20" s="670"/>
      <c r="B20" s="673"/>
      <c r="C20" s="383"/>
      <c r="D20" s="614" t="s">
        <v>86</v>
      </c>
      <c r="E20" s="615"/>
      <c r="F20" s="681"/>
      <c r="G20" s="39">
        <v>0</v>
      </c>
      <c r="H20" s="12"/>
      <c r="I20" s="12"/>
      <c r="J20" s="12"/>
      <c r="K20" s="12"/>
      <c r="L20" s="12"/>
      <c r="M20" s="12"/>
      <c r="N20" s="602"/>
      <c r="O20" s="12"/>
    </row>
    <row r="21" spans="1:18" ht="39" customHeight="1" thickBot="1" x14ac:dyDescent="0.5">
      <c r="A21" s="670"/>
      <c r="B21" s="673"/>
      <c r="C21" s="383"/>
      <c r="D21" s="616" t="s">
        <v>61</v>
      </c>
      <c r="E21" s="617"/>
      <c r="F21" s="618"/>
      <c r="G21" s="40">
        <f>SUM(G16:G19)</f>
        <v>0</v>
      </c>
      <c r="H21" s="12"/>
      <c r="I21" s="682" t="s">
        <v>153</v>
      </c>
      <c r="J21" s="683"/>
      <c r="K21" s="683"/>
      <c r="L21" s="683"/>
      <c r="M21" s="683"/>
      <c r="N21" s="602"/>
      <c r="O21" s="12"/>
    </row>
    <row r="22" spans="1:18" ht="42" customHeight="1" thickBot="1" x14ac:dyDescent="0.5">
      <c r="A22" s="670"/>
      <c r="B22" s="673"/>
      <c r="C22" s="12"/>
      <c r="D22" s="608" t="s">
        <v>64</v>
      </c>
      <c r="E22" s="609"/>
      <c r="F22" s="610"/>
      <c r="G22" s="40">
        <f>(G21/0.4)</f>
        <v>0</v>
      </c>
      <c r="H22" s="12"/>
      <c r="I22" s="674" t="s">
        <v>154</v>
      </c>
      <c r="J22" s="595"/>
      <c r="K22" s="595"/>
      <c r="L22" s="595"/>
      <c r="M22" s="595"/>
      <c r="N22" s="602"/>
      <c r="O22" s="12"/>
    </row>
    <row r="23" spans="1:18" ht="33.75" customHeight="1" thickBot="1" x14ac:dyDescent="0.5">
      <c r="A23" s="670"/>
      <c r="B23" s="673"/>
      <c r="C23" s="12"/>
      <c r="D23" s="604" t="s">
        <v>66</v>
      </c>
      <c r="E23" s="605"/>
      <c r="F23" s="606"/>
      <c r="G23" s="41">
        <f>(G22*55%)</f>
        <v>0</v>
      </c>
      <c r="H23" s="12"/>
      <c r="I23" s="674" t="s">
        <v>155</v>
      </c>
      <c r="J23" s="595"/>
      <c r="K23" s="595"/>
      <c r="L23" s="595"/>
      <c r="M23" s="595"/>
      <c r="N23" s="678"/>
      <c r="O23" s="12"/>
    </row>
    <row r="24" spans="1:18" ht="21.5" thickTop="1" x14ac:dyDescent="0.45">
      <c r="A24" s="671"/>
      <c r="B24" s="673"/>
      <c r="C24" s="12"/>
      <c r="D24" s="12"/>
      <c r="E24" s="12"/>
      <c r="F24" s="12"/>
      <c r="G24" s="12"/>
      <c r="H24" s="12"/>
      <c r="I24" s="675"/>
      <c r="J24" s="676"/>
      <c r="K24" s="676"/>
      <c r="L24" s="676"/>
      <c r="M24" s="677"/>
      <c r="N24" s="12"/>
      <c r="O24" s="38"/>
      <c r="P24" s="11"/>
      <c r="Q24" s="11"/>
      <c r="R24" s="11"/>
    </row>
    <row r="25" spans="1:18" ht="21.5" thickBot="1" x14ac:dyDescent="0.4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8" ht="21.5" thickBot="1" x14ac:dyDescent="0.55000000000000004">
      <c r="A26" s="665"/>
      <c r="B26" s="666"/>
      <c r="C26" s="666"/>
      <c r="D26" s="666"/>
      <c r="E26" s="666"/>
      <c r="F26" s="666"/>
      <c r="G26" s="666"/>
      <c r="H26" s="666"/>
      <c r="I26" s="666"/>
      <c r="J26" s="666"/>
      <c r="K26" s="666"/>
      <c r="L26" s="666"/>
      <c r="M26" s="666"/>
      <c r="N26" s="666"/>
      <c r="O26" s="667"/>
    </row>
    <row r="27" spans="1:18" ht="37.5" customHeight="1" x14ac:dyDescent="0.7">
      <c r="A27" s="684" t="s">
        <v>156</v>
      </c>
      <c r="B27" s="684"/>
      <c r="C27" s="684"/>
      <c r="D27" s="684"/>
      <c r="E27" s="684"/>
      <c r="F27" s="684"/>
      <c r="G27" s="684"/>
      <c r="H27" s="684"/>
      <c r="I27" s="684"/>
      <c r="J27" s="684"/>
      <c r="K27" s="684"/>
      <c r="L27" s="684"/>
      <c r="M27" s="684"/>
      <c r="N27" s="684"/>
      <c r="O27" s="684"/>
    </row>
    <row r="28" spans="1:18" ht="16.5" customHeight="1" thickBot="1" x14ac:dyDescent="0.4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8" ht="21.75" customHeight="1" thickTop="1" thickBot="1" x14ac:dyDescent="0.55000000000000004">
      <c r="A29" s="687" t="s">
        <v>142</v>
      </c>
      <c r="B29" s="673"/>
      <c r="C29" s="12"/>
      <c r="D29" s="513" t="s">
        <v>71</v>
      </c>
      <c r="E29" s="514"/>
      <c r="F29" s="515"/>
      <c r="G29" s="515"/>
      <c r="H29" s="516"/>
      <c r="I29" s="64" t="s">
        <v>72</v>
      </c>
      <c r="J29" s="12"/>
      <c r="K29" s="519" t="s">
        <v>73</v>
      </c>
      <c r="L29" s="519"/>
      <c r="M29" s="12"/>
      <c r="N29" s="12"/>
      <c r="O29" s="12"/>
    </row>
    <row r="30" spans="1:18" ht="30.75" customHeight="1" thickBot="1" x14ac:dyDescent="0.4">
      <c r="A30" s="688"/>
      <c r="B30" s="673"/>
      <c r="C30" s="12"/>
      <c r="D30" s="505" t="s">
        <v>74</v>
      </c>
      <c r="E30" s="506"/>
      <c r="F30" s="507"/>
      <c r="G30" s="507"/>
      <c r="H30" s="508"/>
      <c r="I30" s="97">
        <v>20</v>
      </c>
      <c r="J30" s="12"/>
      <c r="K30" s="438" t="s">
        <v>157</v>
      </c>
      <c r="L30" s="438"/>
      <c r="M30" s="12"/>
      <c r="N30" s="12"/>
      <c r="O30" s="12"/>
    </row>
    <row r="31" spans="1:18" ht="33" customHeight="1" thickBot="1" x14ac:dyDescent="0.4">
      <c r="A31" s="688"/>
      <c r="B31" s="673"/>
      <c r="C31" s="12"/>
      <c r="D31" s="509"/>
      <c r="E31" s="510"/>
      <c r="F31" s="511"/>
      <c r="G31" s="511"/>
      <c r="H31" s="512"/>
      <c r="I31" s="20">
        <v>0</v>
      </c>
      <c r="J31" s="12"/>
      <c r="K31" s="438"/>
      <c r="L31" s="438"/>
      <c r="M31" s="12"/>
      <c r="N31" s="12"/>
      <c r="O31" s="12"/>
    </row>
    <row r="32" spans="1:18" ht="36" customHeight="1" thickBot="1" x14ac:dyDescent="0.4">
      <c r="A32" s="688"/>
      <c r="B32" s="673"/>
      <c r="C32" s="12"/>
      <c r="D32" s="509"/>
      <c r="E32" s="510"/>
      <c r="F32" s="511"/>
      <c r="G32" s="511"/>
      <c r="H32" s="512"/>
      <c r="I32" s="20">
        <v>0</v>
      </c>
      <c r="J32" s="12"/>
      <c r="K32" s="438"/>
      <c r="L32" s="438"/>
      <c r="M32" s="12"/>
      <c r="N32" s="12"/>
      <c r="O32" s="12"/>
    </row>
    <row r="33" spans="1:15" ht="36" customHeight="1" thickBot="1" x14ac:dyDescent="0.4">
      <c r="A33" s="688"/>
      <c r="B33" s="673"/>
      <c r="C33" s="12"/>
      <c r="D33" s="509"/>
      <c r="E33" s="510"/>
      <c r="F33" s="511"/>
      <c r="G33" s="511"/>
      <c r="H33" s="512"/>
      <c r="I33" s="20">
        <v>0</v>
      </c>
      <c r="J33" s="12"/>
      <c r="K33" s="438"/>
      <c r="L33" s="438"/>
      <c r="M33" s="12"/>
      <c r="N33" s="12"/>
      <c r="O33" s="12"/>
    </row>
    <row r="34" spans="1:15" ht="19.5" customHeight="1" thickBot="1" x14ac:dyDescent="0.5">
      <c r="A34" s="12"/>
      <c r="B34" s="12"/>
      <c r="C34" s="12"/>
      <c r="D34" s="12"/>
      <c r="E34" s="12"/>
      <c r="F34" s="12"/>
      <c r="G34" s="517" t="s">
        <v>75</v>
      </c>
      <c r="H34" s="518"/>
      <c r="I34" s="31">
        <f>SUM(I30:I33)</f>
        <v>20</v>
      </c>
      <c r="J34" s="12"/>
      <c r="K34" s="438"/>
      <c r="L34" s="438"/>
      <c r="M34" s="12"/>
      <c r="N34" s="12"/>
      <c r="O34" s="12"/>
    </row>
    <row r="35" spans="1:15" ht="36" customHeight="1" thickBot="1" x14ac:dyDescent="0.5">
      <c r="A35" s="12"/>
      <c r="B35" s="12"/>
      <c r="C35" s="12"/>
      <c r="D35" s="12"/>
      <c r="E35" s="12"/>
      <c r="F35" s="12"/>
      <c r="G35" s="453" t="s">
        <v>66</v>
      </c>
      <c r="H35" s="454"/>
      <c r="I35" s="32">
        <f>SUM(I34/40*15)</f>
        <v>7.5</v>
      </c>
      <c r="J35" s="12"/>
      <c r="K35" s="438"/>
      <c r="L35" s="438"/>
      <c r="M35" s="12"/>
      <c r="N35" s="12"/>
      <c r="O35" s="12"/>
    </row>
    <row r="36" spans="1:15" ht="21.5" thickBot="1" x14ac:dyDescent="0.4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5" ht="21.5" thickBot="1" x14ac:dyDescent="0.55000000000000004">
      <c r="A37" s="665"/>
      <c r="B37" s="666"/>
      <c r="C37" s="666"/>
      <c r="D37" s="666"/>
      <c r="E37" s="666"/>
      <c r="F37" s="666"/>
      <c r="G37" s="666"/>
      <c r="H37" s="666"/>
      <c r="I37" s="666"/>
      <c r="J37" s="666"/>
      <c r="K37" s="666"/>
      <c r="L37" s="666"/>
      <c r="M37" s="666"/>
      <c r="N37" s="666"/>
      <c r="O37" s="667"/>
    </row>
    <row r="38" spans="1:15" ht="36.5" thickBot="1" x14ac:dyDescent="0.85">
      <c r="A38" s="479" t="s">
        <v>121</v>
      </c>
      <c r="B38" s="479"/>
      <c r="C38" s="479"/>
      <c r="D38" s="479"/>
      <c r="E38" s="479"/>
      <c r="F38" s="479"/>
      <c r="G38" s="479"/>
      <c r="H38" s="479"/>
      <c r="I38" s="479"/>
      <c r="J38" s="479"/>
      <c r="K38" s="479"/>
      <c r="L38" s="479"/>
      <c r="M38" s="479"/>
      <c r="N38" s="479"/>
      <c r="O38" s="479"/>
    </row>
    <row r="39" spans="1:15" ht="24.75" customHeight="1" thickTop="1" thickBot="1" x14ac:dyDescent="0.55000000000000004">
      <c r="A39" s="12"/>
      <c r="B39" s="12"/>
      <c r="C39" s="12"/>
      <c r="D39" s="12"/>
      <c r="E39" s="12"/>
      <c r="F39" s="12"/>
      <c r="G39" s="520" t="s">
        <v>77</v>
      </c>
      <c r="H39" s="521"/>
      <c r="I39" s="62" t="str">
        <f>IFERROR(N6,"0")</f>
        <v>0</v>
      </c>
      <c r="J39" s="12"/>
      <c r="K39" s="519" t="s">
        <v>158</v>
      </c>
      <c r="L39" s="519"/>
      <c r="M39" s="12"/>
      <c r="N39" s="12"/>
      <c r="O39" s="12"/>
    </row>
    <row r="40" spans="1:15" ht="21.75" customHeight="1" thickBot="1" x14ac:dyDescent="0.55000000000000004">
      <c r="A40" s="12"/>
      <c r="B40" s="12"/>
      <c r="C40" s="12"/>
      <c r="D40" s="12"/>
      <c r="E40" s="12"/>
      <c r="F40" s="12"/>
      <c r="G40" s="522" t="s">
        <v>159</v>
      </c>
      <c r="H40" s="523"/>
      <c r="I40" s="62">
        <f>G23</f>
        <v>0</v>
      </c>
      <c r="J40" s="12"/>
      <c r="K40" s="519"/>
      <c r="L40" s="519"/>
      <c r="M40" s="12"/>
      <c r="N40" s="12"/>
      <c r="O40" s="12"/>
    </row>
    <row r="41" spans="1:15" ht="21.75" customHeight="1" thickBot="1" x14ac:dyDescent="0.55000000000000004">
      <c r="A41" s="12"/>
      <c r="B41" s="12"/>
      <c r="C41" s="12"/>
      <c r="D41" s="12"/>
      <c r="E41" s="12"/>
      <c r="F41" s="12"/>
      <c r="G41" s="522" t="s">
        <v>124</v>
      </c>
      <c r="H41" s="523"/>
      <c r="I41" s="62">
        <f>I35</f>
        <v>7.5</v>
      </c>
      <c r="J41" s="12"/>
      <c r="K41" s="519"/>
      <c r="L41" s="519"/>
      <c r="M41" s="12"/>
      <c r="N41" s="12"/>
      <c r="O41" s="12"/>
    </row>
    <row r="42" spans="1:15" ht="26.5" thickBot="1" x14ac:dyDescent="0.6">
      <c r="A42" s="12"/>
      <c r="B42" s="12"/>
      <c r="C42" s="12"/>
      <c r="D42" s="12"/>
      <c r="E42" s="12"/>
      <c r="F42" s="524" t="s">
        <v>160</v>
      </c>
      <c r="G42" s="525"/>
      <c r="H42" s="526"/>
      <c r="I42" s="87">
        <f>SUM(I39:I41)</f>
        <v>7.5</v>
      </c>
      <c r="J42" s="12"/>
      <c r="K42" s="519"/>
      <c r="L42" s="519"/>
      <c r="M42" s="12"/>
      <c r="N42" s="12"/>
      <c r="O42" s="12"/>
    </row>
    <row r="43" spans="1:15" ht="15" customHeight="1" x14ac:dyDescent="0.3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1:15" ht="21" customHeight="1" x14ac:dyDescent="0.3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</sheetData>
  <sheetProtection selectLockedCells="1"/>
  <mergeCells count="59">
    <mergeCell ref="K39:L42"/>
    <mergeCell ref="A13:O13"/>
    <mergeCell ref="A3:O3"/>
    <mergeCell ref="A27:O27"/>
    <mergeCell ref="A38:O38"/>
    <mergeCell ref="G39:H39"/>
    <mergeCell ref="G40:H40"/>
    <mergeCell ref="G41:H41"/>
    <mergeCell ref="F42:H42"/>
    <mergeCell ref="G34:H34"/>
    <mergeCell ref="G35:H35"/>
    <mergeCell ref="A37:O37"/>
    <mergeCell ref="A29:B33"/>
    <mergeCell ref="K29:L29"/>
    <mergeCell ref="K30:L35"/>
    <mergeCell ref="D30:H30"/>
    <mergeCell ref="D31:H31"/>
    <mergeCell ref="D32:H32"/>
    <mergeCell ref="D33:H33"/>
    <mergeCell ref="D29:H29"/>
    <mergeCell ref="A26:O26"/>
    <mergeCell ref="N16:N23"/>
    <mergeCell ref="E17:F17"/>
    <mergeCell ref="K17:L17"/>
    <mergeCell ref="E18:F18"/>
    <mergeCell ref="K18:L18"/>
    <mergeCell ref="E19:F19"/>
    <mergeCell ref="K19:L19"/>
    <mergeCell ref="D20:F20"/>
    <mergeCell ref="D21:F21"/>
    <mergeCell ref="I21:M21"/>
    <mergeCell ref="A15:B15"/>
    <mergeCell ref="C15:C21"/>
    <mergeCell ref="E15:F15"/>
    <mergeCell ref="K15:L15"/>
    <mergeCell ref="A16:A24"/>
    <mergeCell ref="B16:B24"/>
    <mergeCell ref="E16:F16"/>
    <mergeCell ref="K16:L16"/>
    <mergeCell ref="D22:F22"/>
    <mergeCell ref="I22:M22"/>
    <mergeCell ref="D23:F23"/>
    <mergeCell ref="I23:M24"/>
    <mergeCell ref="A6:A10"/>
    <mergeCell ref="M6:M10"/>
    <mergeCell ref="N6:N10"/>
    <mergeCell ref="A12:O12"/>
    <mergeCell ref="D14:H14"/>
    <mergeCell ref="J14:M14"/>
    <mergeCell ref="A1:O1"/>
    <mergeCell ref="C4:C5"/>
    <mergeCell ref="D4:D5"/>
    <mergeCell ref="E4:E5"/>
    <mergeCell ref="F4:H4"/>
    <mergeCell ref="I4:I5"/>
    <mergeCell ref="J4:J5"/>
    <mergeCell ref="K4:K5"/>
    <mergeCell ref="L4:L5"/>
    <mergeCell ref="A2:C2"/>
  </mergeCells>
  <conditionalFormatting sqref="I10:K10">
    <cfRule type="containsText" dxfId="5" priority="2" operator="containsText" text="STOP">
      <formula>NOT(ISERROR(SEARCH("STOP",I10)))</formula>
    </cfRule>
  </conditionalFormatting>
  <conditionalFormatting sqref="M6:N10">
    <cfRule type="containsText" dxfId="4" priority="1" operator="containsText" text="STOP">
      <formula>NOT(ISERROR(SEARCH("STOP",M6)))</formula>
    </cfRule>
  </conditionalFormatting>
  <dataValidations count="1">
    <dataValidation type="list" allowBlank="1" showInputMessage="1" showErrorMessage="1" sqref="H8:L8 D8" xr:uid="{4B81EBAA-1E00-4650-BD51-0CC12D757F19}">
      <formula1>"Yes, No"</formula1>
    </dataValidation>
  </dataValidations>
  <hyperlinks>
    <hyperlink ref="A2:C2" r:id="rId1" display="Explore MIPS Value Pathways (MVPs) on QPP" xr:uid="{DBD6444E-B264-4F87-BE65-D9FA58FA922D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68E1286-8CE8-4435-A2A9-F6036BAC3D3C}">
          <x14:formula1>
            <xm:f>Calc_Validation_DropDown!$A$6:$A$8</xm:f>
          </x14:formula1>
          <xm:sqref>H16:H19</xm:sqref>
        </x14:dataValidation>
        <x14:dataValidation type="list" allowBlank="1" showInputMessage="1" showErrorMessage="1" xr:uid="{59606C2F-4F04-47D5-8324-81E6E7B54D4E}">
          <x14:formula1>
            <xm:f>'ACC IA'!$A$2:$A$19</xm:f>
          </x14:formula1>
          <xm:sqref>D31:H33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3B04D-C3CD-4C31-814C-C66EE91D0018}">
  <sheetPr>
    <tabColor theme="8"/>
  </sheetPr>
  <dimension ref="A1:S47"/>
  <sheetViews>
    <sheetView zoomScale="70" zoomScaleNormal="70" workbookViewId="0">
      <selection activeCell="C12" sqref="C12"/>
    </sheetView>
  </sheetViews>
  <sheetFormatPr defaultRowHeight="14.5" x14ac:dyDescent="0.35"/>
  <cols>
    <col min="1" max="1" width="29.81640625" customWidth="1"/>
    <col min="2" max="2" width="23.1796875" customWidth="1"/>
    <col min="3" max="3" width="13.81640625" customWidth="1"/>
    <col min="4" max="4" width="17.453125" customWidth="1"/>
    <col min="5" max="5" width="17.08984375" customWidth="1"/>
    <col min="6" max="6" width="22.54296875" customWidth="1"/>
    <col min="7" max="7" width="19.81640625" customWidth="1"/>
    <col min="8" max="8" width="19.1796875" customWidth="1"/>
    <col min="9" max="9" width="20.453125" customWidth="1"/>
    <col min="10" max="10" width="17.54296875" customWidth="1"/>
    <col min="11" max="11" width="16.7265625" customWidth="1"/>
    <col min="12" max="12" width="21.81640625" customWidth="1"/>
    <col min="13" max="13" width="29.81640625" customWidth="1"/>
    <col min="14" max="14" width="28.81640625" customWidth="1"/>
    <col min="15" max="15" width="30.81640625" customWidth="1"/>
    <col min="16" max="16" width="18.453125" customWidth="1"/>
  </cols>
  <sheetData>
    <row r="1" spans="1:16" ht="46" x14ac:dyDescent="1">
      <c r="A1" s="622" t="s">
        <v>419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204"/>
    </row>
    <row r="2" spans="1:16" ht="21.5" customHeight="1" thickBot="1" x14ac:dyDescent="0.55000000000000004">
      <c r="A2" s="212"/>
      <c r="B2" s="212"/>
      <c r="C2" s="212"/>
      <c r="D2" s="213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</row>
    <row r="3" spans="1:16" ht="25" customHeight="1" thickTop="1" thickBot="1" x14ac:dyDescent="0.55000000000000004">
      <c r="A3" s="570" t="s">
        <v>463</v>
      </c>
      <c r="B3" s="566" t="s">
        <v>77</v>
      </c>
      <c r="C3" s="567"/>
      <c r="D3" s="307" t="str">
        <f>IFERROR(N12,"0.0")</f>
        <v>0.0</v>
      </c>
      <c r="E3" s="206"/>
      <c r="F3" s="246"/>
      <c r="G3" s="359" t="s">
        <v>580</v>
      </c>
      <c r="H3" s="358"/>
      <c r="I3" s="358"/>
      <c r="J3" s="358"/>
      <c r="K3" s="206"/>
      <c r="L3" s="206"/>
      <c r="M3" s="206"/>
      <c r="N3" s="206"/>
      <c r="O3" s="206"/>
      <c r="P3" s="206"/>
    </row>
    <row r="4" spans="1:16" ht="25" customHeight="1" thickTop="1" thickBot="1" x14ac:dyDescent="0.55000000000000004">
      <c r="A4" s="570"/>
      <c r="B4" s="568" t="s">
        <v>78</v>
      </c>
      <c r="C4" s="569"/>
      <c r="D4" s="308">
        <f>G29</f>
        <v>0</v>
      </c>
      <c r="E4" s="206"/>
      <c r="F4" s="329"/>
      <c r="G4" s="359" t="s">
        <v>582</v>
      </c>
      <c r="H4" s="358"/>
      <c r="I4" s="358"/>
      <c r="J4" s="358"/>
      <c r="K4" s="206"/>
      <c r="L4" s="206"/>
      <c r="M4" s="206"/>
      <c r="N4" s="206"/>
      <c r="O4" s="206"/>
      <c r="P4" s="206"/>
    </row>
    <row r="5" spans="1:16" ht="25" customHeight="1" thickBot="1" x14ac:dyDescent="0.55000000000000004">
      <c r="A5" s="570"/>
      <c r="B5" s="527" t="s">
        <v>79</v>
      </c>
      <c r="C5" s="528"/>
      <c r="D5" s="309">
        <f>I45</f>
        <v>10</v>
      </c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</row>
    <row r="6" spans="1:16" ht="25" customHeight="1" thickBot="1" x14ac:dyDescent="0.6">
      <c r="A6" s="529" t="s">
        <v>126</v>
      </c>
      <c r="B6" s="530"/>
      <c r="C6" s="626"/>
      <c r="D6" s="284">
        <f>SUM(D3:D5)</f>
        <v>10</v>
      </c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</row>
    <row r="7" spans="1:16" ht="27" customHeight="1" thickBot="1" x14ac:dyDescent="0.55000000000000004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</row>
    <row r="8" spans="1:16" ht="30.75" customHeight="1" thickBot="1" x14ac:dyDescent="0.75">
      <c r="A8" s="627" t="s">
        <v>448</v>
      </c>
      <c r="B8" s="603"/>
      <c r="C8" s="603"/>
      <c r="D8" s="603"/>
      <c r="E8" s="603"/>
      <c r="F8" s="603"/>
      <c r="G8" s="603"/>
      <c r="H8" s="603"/>
      <c r="I8" s="603"/>
      <c r="J8" s="603"/>
      <c r="K8" s="603"/>
      <c r="L8" s="603"/>
      <c r="M8" s="603"/>
      <c r="N8" s="603"/>
      <c r="O8" s="603"/>
      <c r="P8" s="1"/>
    </row>
    <row r="9" spans="1:16" ht="66" customHeight="1" thickBot="1" x14ac:dyDescent="0.75">
      <c r="A9" s="44"/>
      <c r="B9" s="1"/>
      <c r="C9" s="211" t="s">
        <v>16</v>
      </c>
      <c r="D9" s="211" t="s">
        <v>16</v>
      </c>
      <c r="E9" s="211" t="s">
        <v>16</v>
      </c>
      <c r="F9" s="422" t="s">
        <v>16</v>
      </c>
      <c r="G9" s="423"/>
      <c r="H9" s="423"/>
      <c r="I9" s="211" t="s">
        <v>16</v>
      </c>
      <c r="J9" s="211" t="s">
        <v>16</v>
      </c>
      <c r="K9" s="211" t="s">
        <v>16</v>
      </c>
      <c r="L9" s="242" t="s">
        <v>17</v>
      </c>
      <c r="M9" s="628" t="s">
        <v>464</v>
      </c>
      <c r="N9" s="407"/>
      <c r="O9" s="164"/>
      <c r="P9" s="1"/>
    </row>
    <row r="10" spans="1:16" ht="24.75" customHeight="1" thickTop="1" thickBot="1" x14ac:dyDescent="0.75">
      <c r="A10" s="44"/>
      <c r="B10" s="1"/>
      <c r="C10" s="405" t="s">
        <v>19</v>
      </c>
      <c r="D10" s="624" t="s">
        <v>515</v>
      </c>
      <c r="E10" s="405" t="s">
        <v>20</v>
      </c>
      <c r="F10" s="417" t="s">
        <v>465</v>
      </c>
      <c r="G10" s="417"/>
      <c r="H10" s="417"/>
      <c r="I10" s="405" t="s">
        <v>22</v>
      </c>
      <c r="J10" s="405" t="s">
        <v>23</v>
      </c>
      <c r="K10" s="405" t="s">
        <v>514</v>
      </c>
      <c r="L10" s="405" t="s">
        <v>25</v>
      </c>
      <c r="M10" s="629"/>
      <c r="N10" s="629"/>
      <c r="O10" s="12"/>
      <c r="P10" s="12"/>
    </row>
    <row r="11" spans="1:16" ht="90" customHeight="1" thickTop="1" thickBot="1" x14ac:dyDescent="0.85">
      <c r="A11" s="198" t="s">
        <v>42</v>
      </c>
      <c r="B11" s="12"/>
      <c r="C11" s="651"/>
      <c r="D11" s="707"/>
      <c r="E11" s="651"/>
      <c r="F11" s="297" t="s">
        <v>26</v>
      </c>
      <c r="G11" s="298" t="s">
        <v>27</v>
      </c>
      <c r="H11" s="240" t="s">
        <v>512</v>
      </c>
      <c r="I11" s="406"/>
      <c r="J11" s="406"/>
      <c r="K11" s="406"/>
      <c r="L11" s="406"/>
      <c r="M11" s="241" t="s">
        <v>29</v>
      </c>
      <c r="N11" s="30" t="s">
        <v>30</v>
      </c>
      <c r="O11" s="708" t="s">
        <v>18</v>
      </c>
      <c r="P11" s="12"/>
    </row>
    <row r="12" spans="1:16" ht="42.5" customHeight="1" thickBot="1" x14ac:dyDescent="0.4">
      <c r="A12" s="425" t="s">
        <v>575</v>
      </c>
      <c r="B12" s="248" t="s">
        <v>31</v>
      </c>
      <c r="C12" s="239">
        <v>0</v>
      </c>
      <c r="D12" s="58"/>
      <c r="E12" s="262">
        <v>0</v>
      </c>
      <c r="F12" s="262">
        <v>0</v>
      </c>
      <c r="G12" s="262">
        <v>0</v>
      </c>
      <c r="H12" s="46"/>
      <c r="I12" s="33"/>
      <c r="J12" s="33"/>
      <c r="K12" s="33"/>
      <c r="L12" s="34"/>
      <c r="M12" s="410" t="str">
        <f>IFERROR( C16+D16+E16+F16+G16+H16+L16+K16+I16+J16, "STOP")</f>
        <v>STOP</v>
      </c>
      <c r="N12" s="414" t="e">
        <f>IF((M12*30%)&gt;=30,30,M12*30%)</f>
        <v>#VALUE!</v>
      </c>
      <c r="O12" s="708"/>
      <c r="P12" s="12"/>
    </row>
    <row r="13" spans="1:16" ht="36" customHeight="1" thickBot="1" x14ac:dyDescent="0.4">
      <c r="A13" s="425"/>
      <c r="B13" s="248" t="s">
        <v>32</v>
      </c>
      <c r="C13" s="239">
        <v>1</v>
      </c>
      <c r="D13" s="3"/>
      <c r="E13" s="262">
        <v>1</v>
      </c>
      <c r="F13" s="262">
        <v>1</v>
      </c>
      <c r="G13" s="262">
        <v>1</v>
      </c>
      <c r="H13" s="35"/>
      <c r="I13" s="35"/>
      <c r="J13" s="35"/>
      <c r="K13" s="35"/>
      <c r="L13" s="36"/>
      <c r="M13" s="411"/>
      <c r="N13" s="415"/>
      <c r="O13" s="708"/>
      <c r="P13" s="12"/>
    </row>
    <row r="14" spans="1:16" ht="71" thickBot="1" x14ac:dyDescent="0.4">
      <c r="A14" s="156" t="s">
        <v>576</v>
      </c>
      <c r="B14" s="37" t="s">
        <v>579</v>
      </c>
      <c r="C14" s="186">
        <f>(C12/C13)*100</f>
        <v>0</v>
      </c>
      <c r="D14" s="263" t="s">
        <v>35</v>
      </c>
      <c r="E14" s="187">
        <f>(E12/E13)*100</f>
        <v>0</v>
      </c>
      <c r="F14" s="188">
        <f t="shared" ref="F14:G14" si="0">(F12/F13)*100</f>
        <v>0</v>
      </c>
      <c r="G14" s="188">
        <f t="shared" si="0"/>
        <v>0</v>
      </c>
      <c r="H14" s="263" t="s">
        <v>35</v>
      </c>
      <c r="I14" s="263" t="s">
        <v>35</v>
      </c>
      <c r="J14" s="263" t="s">
        <v>35</v>
      </c>
      <c r="K14" s="263" t="s">
        <v>35</v>
      </c>
      <c r="L14" s="263" t="s">
        <v>35</v>
      </c>
      <c r="M14" s="412"/>
      <c r="N14" s="415"/>
      <c r="O14" s="708"/>
      <c r="P14" s="12"/>
    </row>
    <row r="15" spans="1:16" ht="43" customHeight="1" x14ac:dyDescent="0.35">
      <c r="A15" s="156" t="s">
        <v>577</v>
      </c>
      <c r="B15" s="37" t="s">
        <v>36</v>
      </c>
      <c r="C15" s="5">
        <v>0.25</v>
      </c>
      <c r="D15" s="15">
        <v>0.25</v>
      </c>
      <c r="E15" s="5">
        <v>0.1</v>
      </c>
      <c r="F15" s="5">
        <v>0.15</v>
      </c>
      <c r="G15" s="6">
        <v>0.15</v>
      </c>
      <c r="H15" s="43">
        <v>0.3</v>
      </c>
      <c r="I15" s="7">
        <v>0</v>
      </c>
      <c r="J15" s="7">
        <v>0</v>
      </c>
      <c r="K15" s="7">
        <v>0.1</v>
      </c>
      <c r="L15" s="10" t="s">
        <v>37</v>
      </c>
      <c r="M15" s="411"/>
      <c r="N15" s="415"/>
      <c r="O15" s="708"/>
      <c r="P15" s="12"/>
    </row>
    <row r="16" spans="1:16" ht="55.5" customHeight="1" thickBot="1" x14ac:dyDescent="0.55000000000000004">
      <c r="A16" s="157" t="s">
        <v>460</v>
      </c>
      <c r="B16" s="37" t="s">
        <v>38</v>
      </c>
      <c r="C16" s="219">
        <f>C14*C15</f>
        <v>0</v>
      </c>
      <c r="D16" s="220">
        <f>IF(D14="Yes", 25) + IF(D14="No", 0)</f>
        <v>0</v>
      </c>
      <c r="E16" s="219">
        <f t="shared" ref="E16:G16" si="1">E14*E15</f>
        <v>0</v>
      </c>
      <c r="F16" s="219">
        <f t="shared" si="1"/>
        <v>0</v>
      </c>
      <c r="G16" s="219">
        <f t="shared" si="1"/>
        <v>0</v>
      </c>
      <c r="H16" s="219">
        <f>IF(H14="Yes", 30) + IF(H14="No", 0)</f>
        <v>0</v>
      </c>
      <c r="I16" s="27" t="str">
        <f>IF(I14="Yes",Calc_Validation_DropDown!A2,Calc_Validation_DropDown!A3)</f>
        <v>STOP</v>
      </c>
      <c r="J16" s="27" t="str">
        <f>IF(J14="Yes",Calc_Validation_DropDown!A2,Calc_Validation_DropDown!A3)</f>
        <v>STOP</v>
      </c>
      <c r="K16" s="27" t="str">
        <f>IF(K14="Yes",10,Calc_Validation_DropDown!A3)</f>
        <v>STOP</v>
      </c>
      <c r="L16" s="271">
        <f>IF(L14="Yes", 5) + IF(L14="No", 0)</f>
        <v>0</v>
      </c>
      <c r="M16" s="413"/>
      <c r="N16" s="416"/>
      <c r="O16" s="708"/>
      <c r="P16" s="12"/>
    </row>
    <row r="17" spans="1:19" ht="22" thickTop="1" thickBot="1" x14ac:dyDescent="0.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9" ht="21.5" thickBot="1" x14ac:dyDescent="0.55000000000000004">
      <c r="A18" s="653"/>
      <c r="B18" s="654"/>
      <c r="C18" s="654"/>
      <c r="D18" s="654"/>
      <c r="E18" s="654"/>
      <c r="F18" s="654"/>
      <c r="G18" s="654"/>
      <c r="H18" s="654"/>
      <c r="I18" s="654"/>
      <c r="J18" s="654"/>
      <c r="K18" s="654"/>
      <c r="L18" s="654"/>
      <c r="M18" s="654"/>
      <c r="N18" s="654"/>
      <c r="O18" s="654"/>
      <c r="P18" s="209"/>
    </row>
    <row r="19" spans="1:19" ht="27.65" customHeight="1" x14ac:dyDescent="0.7">
      <c r="A19" s="603" t="s">
        <v>161</v>
      </c>
      <c r="B19" s="603"/>
      <c r="C19" s="603"/>
      <c r="D19" s="603"/>
      <c r="E19" s="603"/>
      <c r="F19" s="603"/>
      <c r="G19" s="603"/>
      <c r="H19" s="603"/>
      <c r="I19" s="603"/>
      <c r="J19" s="603"/>
      <c r="K19" s="603"/>
      <c r="L19" s="603"/>
      <c r="M19" s="603"/>
      <c r="N19" s="603"/>
      <c r="O19" s="603"/>
      <c r="P19" s="1"/>
    </row>
    <row r="20" spans="1:19" ht="54.5" customHeight="1" thickBot="1" x14ac:dyDescent="0.65">
      <c r="A20" s="2"/>
      <c r="B20" s="9"/>
      <c r="C20" s="9"/>
      <c r="D20" s="365" t="s">
        <v>545</v>
      </c>
      <c r="E20" s="365"/>
      <c r="F20" s="365"/>
      <c r="G20" s="365"/>
      <c r="H20" s="365"/>
      <c r="I20" s="9"/>
      <c r="J20" s="165"/>
      <c r="K20" s="390" t="s">
        <v>547</v>
      </c>
      <c r="L20" s="390"/>
      <c r="M20" s="390"/>
      <c r="N20" s="390"/>
      <c r="O20" s="148" t="s">
        <v>408</v>
      </c>
      <c r="P20" s="12"/>
    </row>
    <row r="21" spans="1:19" ht="21.75" customHeight="1" thickBot="1" x14ac:dyDescent="0.55000000000000004">
      <c r="A21" s="480" t="s">
        <v>42</v>
      </c>
      <c r="B21" s="480"/>
      <c r="C21" s="383"/>
      <c r="D21" s="12"/>
      <c r="E21" s="367" t="s">
        <v>43</v>
      </c>
      <c r="F21" s="368"/>
      <c r="G21" s="230" t="s">
        <v>44</v>
      </c>
      <c r="H21" s="22" t="s">
        <v>45</v>
      </c>
      <c r="I21" s="109" t="s">
        <v>46</v>
      </c>
      <c r="J21" s="16"/>
      <c r="K21" s="12"/>
      <c r="L21" s="381" t="s">
        <v>43</v>
      </c>
      <c r="M21" s="382"/>
      <c r="N21" s="42" t="s">
        <v>46</v>
      </c>
      <c r="O21" s="702" t="s">
        <v>47</v>
      </c>
      <c r="P21" s="703"/>
    </row>
    <row r="22" spans="1:19" ht="52" customHeight="1" thickTop="1" thickBot="1" x14ac:dyDescent="0.5">
      <c r="A22" s="704" t="s">
        <v>446</v>
      </c>
      <c r="B22" s="706" t="s">
        <v>151</v>
      </c>
      <c r="C22" s="383"/>
      <c r="D22" s="226" t="s">
        <v>48</v>
      </c>
      <c r="E22" s="576"/>
      <c r="F22" s="577"/>
      <c r="G22" s="274">
        <v>0</v>
      </c>
      <c r="H22" s="287" t="e">
        <f>INDEX('ACC MVP Quality'!C2:C12, MATCH(E22, 'ACC MVP Quality'!A2:A12, 0))</f>
        <v>#N/A</v>
      </c>
      <c r="I22" s="286" t="e">
        <f>INDEX('ACC MVP Quality'!B2:B12, MATCH(E22, 'ACC MVP Quality'!A2:A12, 0))</f>
        <v>#N/A</v>
      </c>
      <c r="J22" s="16"/>
      <c r="K22" s="226" t="s">
        <v>56</v>
      </c>
      <c r="L22" s="369"/>
      <c r="M22" s="534"/>
      <c r="N22" s="311" t="e">
        <f>INDEX('ACC MVP Quality'!B2:B12, MATCH(L22, 'ACC MVP Quality'!A2:A12, 0))</f>
        <v>#N/A</v>
      </c>
      <c r="O22" s="698" t="s">
        <v>570</v>
      </c>
      <c r="P22" s="699"/>
    </row>
    <row r="23" spans="1:19" ht="52" customHeight="1" thickBot="1" x14ac:dyDescent="0.5">
      <c r="A23" s="705"/>
      <c r="B23" s="504"/>
      <c r="C23" s="383"/>
      <c r="D23" s="227" t="s">
        <v>50</v>
      </c>
      <c r="E23" s="576"/>
      <c r="F23" s="577"/>
      <c r="G23" s="274">
        <v>0</v>
      </c>
      <c r="H23" s="287" t="e">
        <f>INDEX('ACC MVP Quality'!C2:C12, MATCH(E23, 'ACC MVP Quality'!A2:A15, 0))</f>
        <v>#N/A</v>
      </c>
      <c r="I23" s="286" t="e">
        <f>INDEX('ACC MVP Quality'!B2:B12, MATCH(E23, 'ACC MVP Quality'!A2:A12, 0))</f>
        <v>#N/A</v>
      </c>
      <c r="J23" s="16"/>
      <c r="K23" s="227" t="s">
        <v>58</v>
      </c>
      <c r="L23" s="369"/>
      <c r="M23" s="534"/>
      <c r="N23" s="311" t="e">
        <f>INDEX('ACC MVP Quality'!B2:B12, MATCH(L23, 'ACC MVP Quality'!A2:A12, 0))</f>
        <v>#N/A</v>
      </c>
      <c r="O23" s="698"/>
      <c r="P23" s="699"/>
    </row>
    <row r="24" spans="1:19" ht="52" customHeight="1" thickBot="1" x14ac:dyDescent="0.5">
      <c r="A24" s="705"/>
      <c r="B24" s="504"/>
      <c r="C24" s="383"/>
      <c r="D24" s="228" t="s">
        <v>52</v>
      </c>
      <c r="E24" s="576"/>
      <c r="F24" s="577"/>
      <c r="G24" s="274">
        <v>0</v>
      </c>
      <c r="H24" s="287" t="e">
        <f>INDEX('ACC MVP Quality'!C2:C12, MATCH(E24, 'ACC MVP Quality'!A2:A12, 0))</f>
        <v>#N/A</v>
      </c>
      <c r="I24" s="286" t="e">
        <f>INDEX('ACC MVP Quality'!B2:B12, MATCH(E24, 'ACC MVP Quality'!A2:A12, 0))</f>
        <v>#N/A</v>
      </c>
      <c r="J24" s="16"/>
      <c r="K24" s="227" t="s">
        <v>162</v>
      </c>
      <c r="L24" s="369"/>
      <c r="M24" s="534"/>
      <c r="N24" s="311" t="e">
        <f>INDEX('ACC MVP Quality'!B2:B12, MATCH(L24, 'ACC MVP Quality'!A2:A12, 0))</f>
        <v>#N/A</v>
      </c>
      <c r="O24" s="698"/>
      <c r="P24" s="699"/>
    </row>
    <row r="25" spans="1:19" ht="52" customHeight="1" thickBot="1" x14ac:dyDescent="0.5">
      <c r="A25" s="705"/>
      <c r="B25" s="504"/>
      <c r="C25" s="383"/>
      <c r="D25" s="228" t="s">
        <v>54</v>
      </c>
      <c r="E25" s="576"/>
      <c r="F25" s="577"/>
      <c r="G25" s="275">
        <v>0</v>
      </c>
      <c r="H25" s="287" t="e">
        <f>INDEX('ACC MVP Quality'!C2:C12, MATCH(E25, 'ACC MVP Quality'!A2:A12, 0))</f>
        <v>#N/A</v>
      </c>
      <c r="I25" s="286" t="e">
        <f>INDEX('ACC MVP Quality'!B2:B12, MATCH(E25, 'ACC MVP Quality'!A2:A12, 0))</f>
        <v>#N/A</v>
      </c>
      <c r="J25" s="16"/>
      <c r="K25" s="227" t="s">
        <v>51</v>
      </c>
      <c r="L25" s="369"/>
      <c r="M25" s="534"/>
      <c r="N25" s="311" t="e">
        <f>INDEX('ACC MVP Quality'!B2:B12, MATCH(L25, 'ACC MVP Quality'!A2:A12, 0))</f>
        <v>#N/A</v>
      </c>
      <c r="O25" s="698"/>
      <c r="P25" s="699"/>
    </row>
    <row r="26" spans="1:19" ht="52" customHeight="1" thickTop="1" thickBot="1" x14ac:dyDescent="0.5">
      <c r="A26" s="705"/>
      <c r="B26" s="504"/>
      <c r="C26" s="383"/>
      <c r="D26" s="700" t="s">
        <v>421</v>
      </c>
      <c r="E26" s="701"/>
      <c r="F26" s="701"/>
      <c r="G26" s="310">
        <f>Calc_Validation_DropDown!A41</f>
        <v>0</v>
      </c>
      <c r="H26" s="12"/>
      <c r="I26" s="12"/>
      <c r="J26" s="12"/>
      <c r="K26" s="227" t="s">
        <v>163</v>
      </c>
      <c r="L26" s="369"/>
      <c r="M26" s="534"/>
      <c r="N26" s="311" t="e">
        <f>INDEX('ACC MVP Quality'!B2:B12, MATCH(L26, 'ACC MVP Quality'!A2:A12, 0))</f>
        <v>#N/A</v>
      </c>
      <c r="O26" s="38"/>
      <c r="P26" s="38"/>
    </row>
    <row r="27" spans="1:19" ht="52" customHeight="1" thickTop="1" thickBot="1" x14ac:dyDescent="0.5">
      <c r="A27" s="689" t="s">
        <v>466</v>
      </c>
      <c r="B27" s="690"/>
      <c r="C27" s="383"/>
      <c r="D27" s="616" t="s">
        <v>61</v>
      </c>
      <c r="E27" s="617"/>
      <c r="F27" s="617"/>
      <c r="G27" s="314">
        <f>SUM(G22:G26)</f>
        <v>0</v>
      </c>
      <c r="H27" s="12"/>
      <c r="I27" s="12"/>
      <c r="J27" s="12"/>
      <c r="K27" s="227" t="s">
        <v>55</v>
      </c>
      <c r="L27" s="369"/>
      <c r="M27" s="534"/>
      <c r="N27" s="311" t="e">
        <f>INDEX('ACC MVP Quality'!B2:B12, MATCH(L27, 'ACC MVP Quality'!A2:A12, 0))</f>
        <v>#N/A</v>
      </c>
      <c r="O27" s="38"/>
      <c r="P27" s="38"/>
    </row>
    <row r="28" spans="1:19" ht="52" customHeight="1" thickBot="1" x14ac:dyDescent="0.5">
      <c r="A28" s="691"/>
      <c r="B28" s="692"/>
      <c r="C28" s="12"/>
      <c r="D28" s="608" t="s">
        <v>64</v>
      </c>
      <c r="E28" s="609"/>
      <c r="F28" s="609"/>
      <c r="G28" s="315">
        <f>MIN(100,G27/0.4)</f>
        <v>0</v>
      </c>
      <c r="H28" s="12"/>
      <c r="I28" s="12"/>
      <c r="J28" s="12"/>
      <c r="K28" s="227" t="s">
        <v>57</v>
      </c>
      <c r="L28" s="369"/>
      <c r="M28" s="534"/>
      <c r="N28" s="311" t="e">
        <f>INDEX('ACC MVP Quality'!B2:B12, MATCH(L28, 'ACC MVP Quality'!A2:A12, 0))</f>
        <v>#N/A</v>
      </c>
      <c r="O28" s="38"/>
      <c r="P28" s="38"/>
    </row>
    <row r="29" spans="1:19" ht="52" customHeight="1" thickBot="1" x14ac:dyDescent="0.5">
      <c r="A29" s="12"/>
      <c r="B29" s="12"/>
      <c r="C29" s="12"/>
      <c r="D29" s="604" t="s">
        <v>66</v>
      </c>
      <c r="E29" s="605"/>
      <c r="F29" s="605"/>
      <c r="G29" s="316">
        <f>(G28*50%)</f>
        <v>0</v>
      </c>
      <c r="H29" s="12"/>
      <c r="I29" s="12"/>
      <c r="J29" s="12"/>
      <c r="K29" s="38"/>
      <c r="L29" s="38"/>
      <c r="M29" s="38"/>
      <c r="N29" s="38"/>
      <c r="O29" s="38"/>
      <c r="P29" s="38"/>
    </row>
    <row r="30" spans="1:19" ht="21.5" customHeight="1" thickTop="1" thickBot="1" x14ac:dyDescent="0.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38"/>
      <c r="P30" s="38"/>
      <c r="Q30" s="11"/>
      <c r="R30" s="11"/>
      <c r="S30" s="11"/>
    </row>
    <row r="31" spans="1:19" ht="39" customHeight="1" x14ac:dyDescent="0.35">
      <c r="A31" s="588" t="s">
        <v>447</v>
      </c>
      <c r="B31" s="589"/>
      <c r="C31" s="589"/>
      <c r="D31" s="589"/>
      <c r="E31" s="590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9" ht="33" customHeight="1" x14ac:dyDescent="0.35">
      <c r="A32" s="591"/>
      <c r="B32" s="592"/>
      <c r="C32" s="592"/>
      <c r="D32" s="592"/>
      <c r="E32" s="593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ht="21.65" customHeight="1" x14ac:dyDescent="0.35">
      <c r="A33" s="594" t="s">
        <v>143</v>
      </c>
      <c r="B33" s="595"/>
      <c r="C33" s="595"/>
      <c r="D33" s="595"/>
      <c r="E33" s="596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ht="21.65" customHeight="1" x14ac:dyDescent="0.35">
      <c r="A34" s="594"/>
      <c r="B34" s="595"/>
      <c r="C34" s="595"/>
      <c r="D34" s="595"/>
      <c r="E34" s="596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16" ht="21.65" customHeight="1" x14ac:dyDescent="0.35">
      <c r="A35" s="594" t="s">
        <v>144</v>
      </c>
      <c r="B35" s="595"/>
      <c r="C35" s="595"/>
      <c r="D35" s="595"/>
      <c r="E35" s="596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21.5" customHeight="1" thickBot="1" x14ac:dyDescent="0.4">
      <c r="A36" s="597"/>
      <c r="B36" s="598"/>
      <c r="C36" s="598"/>
      <c r="D36" s="598"/>
      <c r="E36" s="599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ht="21.5" thickBot="1" x14ac:dyDescent="0.4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ht="21.5" thickBot="1" x14ac:dyDescent="0.55000000000000004">
      <c r="A38" s="653"/>
      <c r="B38" s="654"/>
      <c r="C38" s="654"/>
      <c r="D38" s="654"/>
      <c r="E38" s="654"/>
      <c r="F38" s="654"/>
      <c r="G38" s="654"/>
      <c r="H38" s="654"/>
      <c r="I38" s="654"/>
      <c r="J38" s="654"/>
      <c r="K38" s="654"/>
      <c r="L38" s="654"/>
      <c r="M38" s="654"/>
      <c r="N38" s="654"/>
      <c r="O38" s="654"/>
      <c r="P38" s="209"/>
    </row>
    <row r="39" spans="1:16" ht="37.5" customHeight="1" x14ac:dyDescent="0.7">
      <c r="A39" s="603" t="s">
        <v>164</v>
      </c>
      <c r="B39" s="603"/>
      <c r="C39" s="603"/>
      <c r="D39" s="603"/>
      <c r="E39" s="603"/>
      <c r="F39" s="603"/>
      <c r="G39" s="603"/>
      <c r="H39" s="603"/>
      <c r="I39" s="603"/>
      <c r="J39" s="603"/>
      <c r="K39" s="603"/>
      <c r="L39" s="603"/>
      <c r="M39" s="603"/>
      <c r="N39" s="603"/>
      <c r="O39" s="603"/>
      <c r="P39" s="1"/>
    </row>
    <row r="40" spans="1:16" ht="16.5" customHeight="1" thickBot="1" x14ac:dyDescent="0.4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16" ht="21.75" customHeight="1" thickTop="1" thickBot="1" x14ac:dyDescent="0.55000000000000004">
      <c r="A41" s="650" t="s">
        <v>509</v>
      </c>
      <c r="B41" s="560"/>
      <c r="C41" s="12"/>
      <c r="D41" s="513" t="s">
        <v>564</v>
      </c>
      <c r="E41" s="514"/>
      <c r="F41" s="515"/>
      <c r="G41" s="515"/>
      <c r="H41" s="516"/>
      <c r="I41" s="64" t="s">
        <v>72</v>
      </c>
      <c r="J41" s="12"/>
      <c r="K41" s="519" t="s">
        <v>73</v>
      </c>
      <c r="L41" s="519"/>
      <c r="M41" s="12"/>
      <c r="N41" s="12"/>
      <c r="O41" s="12"/>
      <c r="P41" s="12"/>
    </row>
    <row r="42" spans="1:16" ht="47" customHeight="1" thickBot="1" x14ac:dyDescent="0.4">
      <c r="A42" s="650"/>
      <c r="B42" s="560"/>
      <c r="C42" s="12"/>
      <c r="D42" s="693" t="s">
        <v>74</v>
      </c>
      <c r="E42" s="694"/>
      <c r="F42" s="695"/>
      <c r="G42" s="695"/>
      <c r="H42" s="696"/>
      <c r="I42" s="312">
        <v>20</v>
      </c>
      <c r="J42" s="12"/>
      <c r="K42" s="438" t="s">
        <v>565</v>
      </c>
      <c r="L42" s="438"/>
      <c r="M42" s="12"/>
      <c r="N42" s="12"/>
      <c r="O42" s="12"/>
      <c r="P42" s="12"/>
    </row>
    <row r="43" spans="1:16" ht="47" customHeight="1" thickBot="1" x14ac:dyDescent="0.4">
      <c r="A43" s="650"/>
      <c r="B43" s="560"/>
      <c r="C43" s="12"/>
      <c r="D43" s="576"/>
      <c r="E43" s="577"/>
      <c r="F43" s="697"/>
      <c r="G43" s="697"/>
      <c r="H43" s="697"/>
      <c r="I43" s="313"/>
      <c r="J43" s="12"/>
      <c r="K43" s="438"/>
      <c r="L43" s="438"/>
      <c r="M43" s="12"/>
      <c r="N43" s="12"/>
      <c r="O43" s="12"/>
      <c r="P43" s="12"/>
    </row>
    <row r="44" spans="1:16" ht="19.5" customHeight="1" thickBot="1" x14ac:dyDescent="0.5">
      <c r="A44" s="12"/>
      <c r="B44" s="12"/>
      <c r="C44" s="12"/>
      <c r="D44" s="12"/>
      <c r="E44" s="12"/>
      <c r="F44" s="12"/>
      <c r="G44" s="452" t="s">
        <v>75</v>
      </c>
      <c r="H44" s="403"/>
      <c r="I44" s="278">
        <f>MIN(40,I42+I43)</f>
        <v>20</v>
      </c>
      <c r="J44" s="12"/>
      <c r="K44" s="438"/>
      <c r="L44" s="438"/>
      <c r="M44" s="12"/>
      <c r="N44" s="12"/>
      <c r="O44" s="12"/>
      <c r="P44" s="12"/>
    </row>
    <row r="45" spans="1:16" ht="36" customHeight="1" thickBot="1" x14ac:dyDescent="0.5">
      <c r="A45" s="12"/>
      <c r="B45" s="12"/>
      <c r="C45" s="12"/>
      <c r="D45" s="12"/>
      <c r="E45" s="12"/>
      <c r="F45" s="12"/>
      <c r="G45" s="453" t="s">
        <v>66</v>
      </c>
      <c r="H45" s="454"/>
      <c r="I45" s="32">
        <f>SUM(I44/40*20)</f>
        <v>10</v>
      </c>
      <c r="J45" s="12"/>
      <c r="K45" s="438"/>
      <c r="L45" s="438"/>
      <c r="M45" s="12"/>
      <c r="N45" s="12"/>
      <c r="O45" s="12"/>
      <c r="P45" s="12"/>
    </row>
    <row r="46" spans="1:16" ht="21.5" thickBot="1" x14ac:dyDescent="0.4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6" ht="21.5" thickBot="1" x14ac:dyDescent="0.55000000000000004">
      <c r="A47" s="653"/>
      <c r="B47" s="654"/>
      <c r="C47" s="654"/>
      <c r="D47" s="654"/>
      <c r="E47" s="654"/>
      <c r="F47" s="654"/>
      <c r="G47" s="654"/>
      <c r="H47" s="654"/>
      <c r="I47" s="654"/>
      <c r="J47" s="654"/>
      <c r="K47" s="654"/>
      <c r="L47" s="654"/>
      <c r="M47" s="654"/>
      <c r="N47" s="654"/>
      <c r="O47" s="654"/>
      <c r="P47" s="209"/>
    </row>
  </sheetData>
  <sheetProtection selectLockedCells="1"/>
  <mergeCells count="65">
    <mergeCell ref="A1:O1"/>
    <mergeCell ref="A8:O8"/>
    <mergeCell ref="C10:C11"/>
    <mergeCell ref="D10:D11"/>
    <mergeCell ref="E10:E11"/>
    <mergeCell ref="F10:H10"/>
    <mergeCell ref="I10:I11"/>
    <mergeCell ref="J10:J11"/>
    <mergeCell ref="K10:K11"/>
    <mergeCell ref="L10:L11"/>
    <mergeCell ref="G3:J3"/>
    <mergeCell ref="G4:J4"/>
    <mergeCell ref="F9:H9"/>
    <mergeCell ref="O11:O16"/>
    <mergeCell ref="O21:P21"/>
    <mergeCell ref="A19:O19"/>
    <mergeCell ref="M12:M16"/>
    <mergeCell ref="M9:N10"/>
    <mergeCell ref="A22:A26"/>
    <mergeCell ref="B22:B26"/>
    <mergeCell ref="C21:C27"/>
    <mergeCell ref="E21:F21"/>
    <mergeCell ref="L21:M21"/>
    <mergeCell ref="E22:F22"/>
    <mergeCell ref="L22:M22"/>
    <mergeCell ref="L25:M25"/>
    <mergeCell ref="E23:F23"/>
    <mergeCell ref="N12:N16"/>
    <mergeCell ref="A18:O18"/>
    <mergeCell ref="A47:O47"/>
    <mergeCell ref="D41:H41"/>
    <mergeCell ref="K41:L41"/>
    <mergeCell ref="A12:A13"/>
    <mergeCell ref="K42:L45"/>
    <mergeCell ref="A41:B43"/>
    <mergeCell ref="A31:E32"/>
    <mergeCell ref="A33:E34"/>
    <mergeCell ref="A35:E36"/>
    <mergeCell ref="D42:H42"/>
    <mergeCell ref="D43:H43"/>
    <mergeCell ref="L28:M28"/>
    <mergeCell ref="O22:P25"/>
    <mergeCell ref="L27:M27"/>
    <mergeCell ref="E24:F24"/>
    <mergeCell ref="D26:F26"/>
    <mergeCell ref="D20:H20"/>
    <mergeCell ref="L26:M26"/>
    <mergeCell ref="L23:M23"/>
    <mergeCell ref="E25:F25"/>
    <mergeCell ref="K20:N20"/>
    <mergeCell ref="L24:M24"/>
    <mergeCell ref="A21:B21"/>
    <mergeCell ref="B3:C3"/>
    <mergeCell ref="B4:C4"/>
    <mergeCell ref="B5:C5"/>
    <mergeCell ref="A6:C6"/>
    <mergeCell ref="A3:A5"/>
    <mergeCell ref="A27:B28"/>
    <mergeCell ref="G44:H44"/>
    <mergeCell ref="G45:H45"/>
    <mergeCell ref="A38:O38"/>
    <mergeCell ref="A39:O39"/>
    <mergeCell ref="D28:F28"/>
    <mergeCell ref="D29:F29"/>
    <mergeCell ref="D27:F27"/>
  </mergeCells>
  <conditionalFormatting sqref="I22:I25 N22:N28">
    <cfRule type="containsText" dxfId="3" priority="1" operator="containsText" text="eCQM">
      <formula>NOT(ISERROR(SEARCH("eCQM",I22)))</formula>
    </cfRule>
  </conditionalFormatting>
  <conditionalFormatting sqref="I16:K16">
    <cfRule type="containsText" dxfId="2" priority="3" operator="containsText" text="STOP">
      <formula>NOT(ISERROR(SEARCH("STOP",I16)))</formula>
    </cfRule>
  </conditionalFormatting>
  <conditionalFormatting sqref="M12:N16">
    <cfRule type="containsText" dxfId="1" priority="2" operator="containsText" text="STOP">
      <formula>NOT(ISERROR(SEARCH("STOP",M12)))</formula>
    </cfRule>
  </conditionalFormatting>
  <dataValidations count="1">
    <dataValidation type="list" allowBlank="1" showInputMessage="1" showErrorMessage="1" sqref="H14:L14 D14" xr:uid="{2181D2F8-F4F8-4DA4-98EB-532B3CA66C3F}">
      <formula1>"Yes, No"</formula1>
    </dataValidation>
  </dataValidations>
  <hyperlinks>
    <hyperlink ref="O20" r:id="rId1" display="Link to Pracice Insights Quality Help Menu" xr:uid="{63DE4C9B-9B4C-43D9-9B8E-6538F8875D93}"/>
    <hyperlink ref="O11:O16" r:id="rId2" display="Link to Practice Insights Promoting Interoperability Help Menu" xr:uid="{BC778C6E-4120-49A2-9D42-29C06F7B6DD9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9A8E692-5920-4CBE-814C-DC6BC825941B}">
          <x14:formula1>
            <xm:f>'ACC MVP IA'!$A$3:$A$18</xm:f>
          </x14:formula1>
          <xm:sqref>D43:H43</xm:sqref>
        </x14:dataValidation>
        <x14:dataValidation type="list" allowBlank="1" showInputMessage="1" showErrorMessage="1" xr:uid="{77159D47-B239-4395-A005-E86AD761B143}">
          <x14:formula1>
            <xm:f>'ACC MVP Quality'!$A$2:$A$12</xm:f>
          </x14:formula1>
          <xm:sqref>E22:F25 L22:M28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FF661-97C2-4C9A-82F0-C8FCD0670091}">
  <sheetPr>
    <tabColor theme="8"/>
  </sheetPr>
  <dimension ref="A1:S41"/>
  <sheetViews>
    <sheetView zoomScale="70" zoomScaleNormal="70" workbookViewId="0">
      <selection activeCell="E11" sqref="E11:F11"/>
    </sheetView>
  </sheetViews>
  <sheetFormatPr defaultRowHeight="14.5" x14ac:dyDescent="0.35"/>
  <cols>
    <col min="1" max="1" width="29.81640625" customWidth="1"/>
    <col min="2" max="2" width="23.1796875" customWidth="1"/>
    <col min="3" max="3" width="13.81640625" customWidth="1"/>
    <col min="4" max="4" width="16.26953125" customWidth="1"/>
    <col min="5" max="5" width="22.453125" customWidth="1"/>
    <col min="6" max="6" width="26.1796875" customWidth="1"/>
    <col min="7" max="7" width="19.81640625" customWidth="1"/>
    <col min="8" max="8" width="19.1796875" customWidth="1"/>
    <col min="9" max="9" width="21.1796875" customWidth="1"/>
    <col min="10" max="10" width="15.1796875" customWidth="1"/>
    <col min="11" max="11" width="20.81640625" customWidth="1"/>
    <col min="12" max="12" width="21.81640625" customWidth="1"/>
    <col min="13" max="13" width="26.1796875" customWidth="1"/>
    <col min="14" max="14" width="36.54296875" customWidth="1"/>
    <col min="15" max="15" width="26" customWidth="1"/>
  </cols>
  <sheetData>
    <row r="1" spans="1:16" ht="46" x14ac:dyDescent="1">
      <c r="A1" s="622" t="s">
        <v>584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204"/>
    </row>
    <row r="2" spans="1:16" ht="21.5" thickBot="1" x14ac:dyDescent="0.55000000000000004">
      <c r="A2" s="214"/>
      <c r="B2" s="214"/>
      <c r="C2" s="214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</row>
    <row r="3" spans="1:16" ht="25" customHeight="1" thickTop="1" thickBot="1" x14ac:dyDescent="0.55000000000000004">
      <c r="A3" s="570" t="s">
        <v>463</v>
      </c>
      <c r="B3" s="566" t="s">
        <v>159</v>
      </c>
      <c r="C3" s="709"/>
      <c r="D3" s="307">
        <f>G18</f>
        <v>0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</row>
    <row r="4" spans="1:16" ht="25" customHeight="1" thickTop="1" thickBot="1" x14ac:dyDescent="0.55000000000000004">
      <c r="A4" s="570"/>
      <c r="B4" s="568" t="s">
        <v>124</v>
      </c>
      <c r="C4" s="569"/>
      <c r="D4" s="308">
        <f>I34</f>
        <v>0</v>
      </c>
      <c r="E4" s="206"/>
      <c r="F4" s="246"/>
      <c r="G4" s="359" t="s">
        <v>580</v>
      </c>
      <c r="H4" s="358"/>
      <c r="I4" s="358"/>
      <c r="J4" s="358"/>
      <c r="K4" s="206"/>
      <c r="L4" s="206"/>
      <c r="M4" s="206"/>
      <c r="N4" s="206"/>
      <c r="O4" s="206"/>
      <c r="P4" s="206"/>
    </row>
    <row r="5" spans="1:16" ht="25" customHeight="1" thickTop="1" thickBot="1" x14ac:dyDescent="0.55000000000000004">
      <c r="A5" s="570"/>
      <c r="B5" s="527" t="s">
        <v>125</v>
      </c>
      <c r="C5" s="528"/>
      <c r="D5" s="317">
        <f>F40</f>
        <v>0</v>
      </c>
      <c r="E5" s="206"/>
      <c r="F5" s="327"/>
      <c r="G5" s="358" t="s">
        <v>582</v>
      </c>
      <c r="H5" s="358"/>
      <c r="I5" s="358"/>
      <c r="J5" s="358"/>
      <c r="K5" s="206"/>
      <c r="L5" s="206"/>
      <c r="M5" s="206"/>
      <c r="N5" s="206"/>
      <c r="O5" s="206"/>
      <c r="P5" s="206"/>
    </row>
    <row r="6" spans="1:16" ht="25" customHeight="1" thickBot="1" x14ac:dyDescent="0.6">
      <c r="A6" s="529" t="s">
        <v>80</v>
      </c>
      <c r="B6" s="530"/>
      <c r="C6" s="531"/>
      <c r="D6" s="257">
        <f>SUM(D2:D5)</f>
        <v>0</v>
      </c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</row>
    <row r="7" spans="1:16" ht="21.5" thickBot="1" x14ac:dyDescent="0.55000000000000004">
      <c r="A7" s="600"/>
      <c r="B7" s="600"/>
      <c r="C7" s="600"/>
      <c r="D7" s="600"/>
      <c r="E7" s="600"/>
      <c r="F7" s="600"/>
      <c r="G7" s="600"/>
      <c r="H7" s="600"/>
      <c r="I7" s="600"/>
      <c r="J7" s="600"/>
      <c r="K7" s="600"/>
      <c r="L7" s="600"/>
      <c r="M7" s="600"/>
      <c r="N7" s="600"/>
      <c r="O7" s="600"/>
      <c r="P7" s="207"/>
    </row>
    <row r="8" spans="1:16" ht="37.5" customHeight="1" x14ac:dyDescent="0.7">
      <c r="A8" s="603" t="s">
        <v>453</v>
      </c>
      <c r="B8" s="603"/>
      <c r="C8" s="603"/>
      <c r="D8" s="603"/>
      <c r="E8" s="603"/>
      <c r="F8" s="603"/>
      <c r="G8" s="603"/>
      <c r="H8" s="603"/>
      <c r="I8" s="603"/>
      <c r="J8" s="603"/>
      <c r="K8" s="603"/>
      <c r="L8" s="603"/>
      <c r="M8" s="603"/>
      <c r="N8" s="603"/>
      <c r="O8" s="603"/>
      <c r="P8" s="1"/>
    </row>
    <row r="9" spans="1:16" ht="52.5" customHeight="1" thickBot="1" x14ac:dyDescent="0.65">
      <c r="A9" s="2"/>
      <c r="B9" s="9"/>
      <c r="C9" s="9"/>
      <c r="D9" s="365" t="s">
        <v>545</v>
      </c>
      <c r="E9" s="365"/>
      <c r="F9" s="365"/>
      <c r="G9" s="365"/>
      <c r="H9" s="365"/>
      <c r="I9" s="9"/>
      <c r="J9" s="407" t="s">
        <v>546</v>
      </c>
      <c r="K9" s="407"/>
      <c r="L9" s="407"/>
      <c r="M9" s="407"/>
      <c r="N9" s="8"/>
      <c r="O9" s="148" t="s">
        <v>408</v>
      </c>
      <c r="P9" s="12"/>
    </row>
    <row r="10" spans="1:16" ht="21.75" customHeight="1" thickBot="1" x14ac:dyDescent="0.55000000000000004">
      <c r="A10" s="480" t="s">
        <v>42</v>
      </c>
      <c r="B10" s="480"/>
      <c r="C10" s="383"/>
      <c r="D10" s="12"/>
      <c r="E10" s="367" t="s">
        <v>43</v>
      </c>
      <c r="F10" s="368"/>
      <c r="G10" s="230" t="s">
        <v>44</v>
      </c>
      <c r="H10" s="22" t="s">
        <v>45</v>
      </c>
      <c r="I10" s="16"/>
      <c r="J10" s="12"/>
      <c r="K10" s="381" t="s">
        <v>43</v>
      </c>
      <c r="L10" s="382"/>
      <c r="M10" s="291" t="s">
        <v>44</v>
      </c>
      <c r="N10" s="63" t="s">
        <v>73</v>
      </c>
      <c r="O10" s="12"/>
      <c r="P10" s="12"/>
    </row>
    <row r="11" spans="1:16" ht="52" customHeight="1" thickTop="1" thickBot="1" x14ac:dyDescent="0.5">
      <c r="A11" s="658" t="s">
        <v>450</v>
      </c>
      <c r="B11" s="660" t="s">
        <v>572</v>
      </c>
      <c r="C11" s="383"/>
      <c r="D11" s="226" t="s">
        <v>48</v>
      </c>
      <c r="E11" s="715"/>
      <c r="F11" s="716"/>
      <c r="G11" s="318">
        <v>0</v>
      </c>
      <c r="H11" s="287" t="e">
        <f>INDEX('ACC MVP Quality'!C2:C12, MATCH(E11, 'ACC MVP Quality'!A2:A12, 0))</f>
        <v>#N/A</v>
      </c>
      <c r="I11" s="16"/>
      <c r="J11" s="226" t="s">
        <v>56</v>
      </c>
      <c r="K11" s="715"/>
      <c r="L11" s="716"/>
      <c r="M11" s="318"/>
      <c r="N11" s="388" t="s">
        <v>571</v>
      </c>
      <c r="O11" s="12"/>
      <c r="P11" s="12"/>
    </row>
    <row r="12" spans="1:16" ht="52" customHeight="1" thickBot="1" x14ac:dyDescent="0.5">
      <c r="A12" s="659"/>
      <c r="B12" s="463"/>
      <c r="C12" s="383"/>
      <c r="D12" s="227" t="s">
        <v>50</v>
      </c>
      <c r="E12" s="710"/>
      <c r="F12" s="711"/>
      <c r="G12" s="319">
        <v>0</v>
      </c>
      <c r="H12" s="287" t="e">
        <f>INDEX('ACC MVP Quality'!C2:C12, MATCH(E12, 'ACC MVP Quality'!A2:A12, 0))</f>
        <v>#N/A</v>
      </c>
      <c r="I12" s="16"/>
      <c r="J12" s="227" t="s">
        <v>58</v>
      </c>
      <c r="K12" s="710"/>
      <c r="L12" s="711"/>
      <c r="M12" s="319"/>
      <c r="N12" s="388"/>
      <c r="O12" s="12"/>
      <c r="P12" s="12"/>
    </row>
    <row r="13" spans="1:16" ht="52" customHeight="1" thickBot="1" x14ac:dyDescent="0.5">
      <c r="A13" s="659"/>
      <c r="B13" s="463"/>
      <c r="C13" s="383"/>
      <c r="D13" s="228" t="s">
        <v>52</v>
      </c>
      <c r="E13" s="710"/>
      <c r="F13" s="711"/>
      <c r="G13" s="319">
        <v>0</v>
      </c>
      <c r="H13" s="287" t="e">
        <f>INDEX('ACC MVP Quality'!C2:C12, MATCH(E13, 'ACC MVP Quality'!A2:A12, 0))</f>
        <v>#N/A</v>
      </c>
      <c r="I13" s="16"/>
      <c r="J13" s="227" t="s">
        <v>162</v>
      </c>
      <c r="K13" s="710"/>
      <c r="L13" s="711"/>
      <c r="M13" s="319"/>
      <c r="N13" s="388"/>
      <c r="O13" s="12"/>
      <c r="P13" s="12"/>
    </row>
    <row r="14" spans="1:16" ht="52" customHeight="1" thickBot="1" x14ac:dyDescent="0.5">
      <c r="A14" s="659"/>
      <c r="B14" s="463"/>
      <c r="C14" s="383"/>
      <c r="D14" s="228" t="s">
        <v>54</v>
      </c>
      <c r="E14" s="713"/>
      <c r="F14" s="714"/>
      <c r="G14" s="321">
        <v>0</v>
      </c>
      <c r="H14" s="287" t="e">
        <f>INDEX('ACC MVP Quality'!C2:C12, MATCH(E14, 'ACC MVP Quality'!A2:A12, 0))</f>
        <v>#N/A</v>
      </c>
      <c r="I14" s="16"/>
      <c r="J14" s="227" t="s">
        <v>51</v>
      </c>
      <c r="K14" s="710"/>
      <c r="L14" s="711"/>
      <c r="M14" s="319"/>
      <c r="N14" s="388"/>
      <c r="O14" s="12"/>
      <c r="P14" s="12"/>
    </row>
    <row r="15" spans="1:16" ht="52" customHeight="1" thickTop="1" thickBot="1" x14ac:dyDescent="0.5">
      <c r="A15" s="659"/>
      <c r="B15" s="463"/>
      <c r="C15" s="383"/>
      <c r="D15" s="614" t="s">
        <v>86</v>
      </c>
      <c r="E15" s="712"/>
      <c r="F15" s="712"/>
      <c r="G15" s="322">
        <v>0</v>
      </c>
      <c r="H15" s="12"/>
      <c r="I15" s="12"/>
      <c r="J15" s="227" t="s">
        <v>163</v>
      </c>
      <c r="K15" s="710"/>
      <c r="L15" s="711"/>
      <c r="M15" s="319"/>
      <c r="N15" s="12"/>
      <c r="O15" s="12"/>
      <c r="P15" s="12"/>
    </row>
    <row r="16" spans="1:16" ht="52" customHeight="1" thickBot="1" x14ac:dyDescent="0.5">
      <c r="A16" s="659"/>
      <c r="B16" s="463"/>
      <c r="C16" s="383"/>
      <c r="D16" s="616" t="s">
        <v>61</v>
      </c>
      <c r="E16" s="617"/>
      <c r="F16" s="618"/>
      <c r="G16" s="323">
        <f>SUM(G11:G15)</f>
        <v>0</v>
      </c>
      <c r="H16" s="12"/>
      <c r="I16" s="12"/>
      <c r="J16" s="227" t="s">
        <v>55</v>
      </c>
      <c r="K16" s="710"/>
      <c r="L16" s="711"/>
      <c r="M16" s="319"/>
      <c r="N16" s="12"/>
      <c r="O16" s="12"/>
      <c r="P16" s="12"/>
    </row>
    <row r="17" spans="1:19" ht="52" customHeight="1" thickBot="1" x14ac:dyDescent="0.5">
      <c r="A17" s="12"/>
      <c r="B17" s="12"/>
      <c r="C17" s="12"/>
      <c r="D17" s="608" t="s">
        <v>64</v>
      </c>
      <c r="E17" s="609"/>
      <c r="F17" s="610"/>
      <c r="G17" s="323">
        <f>MIN(100,G16/0.4)</f>
        <v>0</v>
      </c>
      <c r="H17" s="12"/>
      <c r="I17" s="12"/>
      <c r="J17" s="227" t="s">
        <v>57</v>
      </c>
      <c r="K17" s="713"/>
      <c r="L17" s="714"/>
      <c r="M17" s="320"/>
      <c r="N17" s="12"/>
      <c r="O17" s="12"/>
      <c r="P17" s="12"/>
    </row>
    <row r="18" spans="1:19" ht="52" customHeight="1" thickBot="1" x14ac:dyDescent="0.5">
      <c r="A18" s="12"/>
      <c r="B18" s="12"/>
      <c r="C18" s="12"/>
      <c r="D18" s="604" t="s">
        <v>66</v>
      </c>
      <c r="E18" s="605"/>
      <c r="F18" s="606"/>
      <c r="G18" s="324">
        <f>(G17*55%)</f>
        <v>0</v>
      </c>
      <c r="H18" s="12"/>
      <c r="I18" s="12"/>
      <c r="J18" s="12"/>
      <c r="K18" s="12"/>
      <c r="L18" s="12"/>
      <c r="M18" s="12"/>
      <c r="N18" s="12"/>
      <c r="O18" s="12"/>
      <c r="P18" s="12"/>
    </row>
    <row r="19" spans="1:19" ht="21.5" customHeight="1" thickTop="1" x14ac:dyDescent="0.4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38"/>
      <c r="P19" s="38"/>
      <c r="Q19" s="11"/>
      <c r="R19" s="11"/>
      <c r="S19" s="11"/>
    </row>
    <row r="20" spans="1:19" ht="21.5" thickBot="1" x14ac:dyDescent="0.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9" ht="39" customHeight="1" x14ac:dyDescent="0.35">
      <c r="A21" s="588" t="s">
        <v>447</v>
      </c>
      <c r="B21" s="589"/>
      <c r="C21" s="589"/>
      <c r="D21" s="589"/>
      <c r="E21" s="590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9" ht="33" customHeight="1" x14ac:dyDescent="0.35">
      <c r="A22" s="591"/>
      <c r="B22" s="592"/>
      <c r="C22" s="592"/>
      <c r="D22" s="592"/>
      <c r="E22" s="593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9" ht="21.65" customHeight="1" x14ac:dyDescent="0.35">
      <c r="A23" s="594" t="s">
        <v>143</v>
      </c>
      <c r="B23" s="595"/>
      <c r="C23" s="595"/>
      <c r="D23" s="595"/>
      <c r="E23" s="596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9" ht="21.65" customHeight="1" x14ac:dyDescent="0.35">
      <c r="A24" s="594"/>
      <c r="B24" s="595"/>
      <c r="C24" s="595"/>
      <c r="D24" s="595"/>
      <c r="E24" s="596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9" ht="21.65" customHeight="1" x14ac:dyDescent="0.35">
      <c r="A25" s="594" t="s">
        <v>144</v>
      </c>
      <c r="B25" s="595"/>
      <c r="C25" s="595"/>
      <c r="D25" s="595"/>
      <c r="E25" s="596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9" ht="21.5" customHeight="1" thickBot="1" x14ac:dyDescent="0.4">
      <c r="A26" s="597"/>
      <c r="B26" s="598"/>
      <c r="C26" s="598"/>
      <c r="D26" s="598"/>
      <c r="E26" s="599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9" ht="2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9" ht="21.5" thickBot="1" x14ac:dyDescent="0.55000000000000004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207"/>
    </row>
    <row r="29" spans="1:19" ht="37.5" customHeight="1" x14ac:dyDescent="0.7">
      <c r="A29" s="603" t="s">
        <v>166</v>
      </c>
      <c r="B29" s="603"/>
      <c r="C29" s="603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1"/>
    </row>
    <row r="30" spans="1:19" ht="16.5" customHeight="1" thickBot="1" x14ac:dyDescent="0.4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9" ht="21.75" customHeight="1" thickTop="1" thickBot="1" x14ac:dyDescent="0.55000000000000004">
      <c r="A31" s="650" t="s">
        <v>509</v>
      </c>
      <c r="B31" s="560"/>
      <c r="C31" s="12"/>
      <c r="D31" s="457" t="s">
        <v>564</v>
      </c>
      <c r="E31" s="458"/>
      <c r="F31" s="459"/>
      <c r="G31" s="459"/>
      <c r="H31" s="460"/>
      <c r="I31" s="236" t="s">
        <v>72</v>
      </c>
      <c r="J31" s="12"/>
      <c r="K31" s="519" t="s">
        <v>73</v>
      </c>
      <c r="L31" s="519"/>
      <c r="M31" s="12"/>
      <c r="N31" s="12"/>
      <c r="O31" s="12"/>
      <c r="P31" s="12"/>
    </row>
    <row r="32" spans="1:19" ht="47" customHeight="1" thickBot="1" x14ac:dyDescent="0.4">
      <c r="A32" s="650"/>
      <c r="B32" s="560"/>
      <c r="C32" s="12"/>
      <c r="D32" s="717"/>
      <c r="E32" s="718"/>
      <c r="F32" s="719"/>
      <c r="G32" s="719"/>
      <c r="H32" s="719"/>
      <c r="I32" s="326">
        <v>0</v>
      </c>
      <c r="J32" s="12"/>
      <c r="K32" s="438" t="s">
        <v>449</v>
      </c>
      <c r="L32" s="438"/>
      <c r="M32" s="12"/>
      <c r="N32" s="12"/>
      <c r="O32" s="12"/>
      <c r="P32" s="12"/>
    </row>
    <row r="33" spans="1:16" ht="19.5" customHeight="1" thickBot="1" x14ac:dyDescent="0.5">
      <c r="A33" s="12"/>
      <c r="B33" s="12"/>
      <c r="C33" s="12"/>
      <c r="D33" s="12"/>
      <c r="E33" s="12"/>
      <c r="F33" s="12"/>
      <c r="G33" s="452" t="s">
        <v>75</v>
      </c>
      <c r="H33" s="402"/>
      <c r="I33" s="325">
        <f>I32</f>
        <v>0</v>
      </c>
      <c r="J33" s="12"/>
      <c r="K33" s="438"/>
      <c r="L33" s="438"/>
      <c r="M33" s="12"/>
      <c r="N33" s="12"/>
      <c r="O33" s="12"/>
      <c r="P33" s="12"/>
    </row>
    <row r="34" spans="1:16" ht="36" customHeight="1" thickBot="1" x14ac:dyDescent="0.5">
      <c r="A34" s="12"/>
      <c r="B34" s="12"/>
      <c r="C34" s="12"/>
      <c r="D34" s="12"/>
      <c r="E34" s="12"/>
      <c r="F34" s="12"/>
      <c r="G34" s="453" t="s">
        <v>66</v>
      </c>
      <c r="H34" s="559"/>
      <c r="I34" s="270">
        <f>SUM(I33/40*15)</f>
        <v>0</v>
      </c>
      <c r="J34" s="12"/>
      <c r="K34" s="438"/>
      <c r="L34" s="438"/>
      <c r="M34" s="12"/>
      <c r="N34" s="12"/>
      <c r="O34" s="12"/>
      <c r="P34" s="12"/>
    </row>
    <row r="35" spans="1:16" ht="21" x14ac:dyDescent="0.3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21.5" thickBot="1" x14ac:dyDescent="0.55000000000000004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89"/>
    </row>
    <row r="37" spans="1:16" ht="37.5" customHeight="1" x14ac:dyDescent="0.7">
      <c r="A37" s="603" t="s">
        <v>456</v>
      </c>
      <c r="B37" s="603"/>
      <c r="C37" s="603"/>
      <c r="D37" s="603"/>
      <c r="E37" s="603"/>
      <c r="F37" s="603"/>
      <c r="G37" s="603"/>
      <c r="H37" s="603"/>
      <c r="I37" s="603"/>
      <c r="J37" s="603"/>
      <c r="K37" s="603"/>
      <c r="L37" s="603"/>
      <c r="M37" s="1"/>
      <c r="N37" s="193"/>
      <c r="O37" s="193"/>
      <c r="P37" s="12"/>
    </row>
    <row r="38" spans="1:16" ht="31" customHeight="1" x14ac:dyDescent="0.7">
      <c r="A38" s="149"/>
      <c r="B38" s="149"/>
      <c r="C38" s="149"/>
      <c r="D38" s="432" t="s">
        <v>92</v>
      </c>
      <c r="E38" s="433"/>
      <c r="F38" s="433"/>
      <c r="G38" s="433"/>
      <c r="H38" s="149"/>
      <c r="I38" s="720" t="s">
        <v>517</v>
      </c>
      <c r="J38" s="720"/>
      <c r="K38" s="720"/>
      <c r="L38" s="720"/>
      <c r="M38" s="12"/>
      <c r="N38" s="168"/>
      <c r="O38" s="168"/>
      <c r="P38" s="2"/>
    </row>
    <row r="39" spans="1:16" ht="26.5" customHeight="1" thickBot="1" x14ac:dyDescent="0.75">
      <c r="A39" s="586" t="s">
        <v>519</v>
      </c>
      <c r="B39" s="586"/>
      <c r="C39" s="149"/>
      <c r="D39" s="432" t="s">
        <v>418</v>
      </c>
      <c r="E39" s="433"/>
      <c r="F39" s="2"/>
      <c r="G39" s="2"/>
      <c r="H39" s="2"/>
      <c r="I39" s="720"/>
      <c r="J39" s="720"/>
      <c r="K39" s="720"/>
      <c r="L39" s="720"/>
      <c r="M39" s="12"/>
      <c r="N39" s="168"/>
      <c r="O39" s="168"/>
      <c r="P39" s="2"/>
    </row>
    <row r="40" spans="1:16" ht="26.5" customHeight="1" thickBot="1" x14ac:dyDescent="0.75">
      <c r="A40" s="586"/>
      <c r="B40" s="586"/>
      <c r="C40" s="149"/>
      <c r="D40" s="453" t="s">
        <v>518</v>
      </c>
      <c r="E40" s="559"/>
      <c r="F40" s="239">
        <v>0</v>
      </c>
      <c r="G40" s="2"/>
      <c r="H40" s="2"/>
      <c r="I40" s="720"/>
      <c r="J40" s="720"/>
      <c r="K40" s="720"/>
      <c r="L40" s="720"/>
      <c r="M40" s="12"/>
      <c r="N40" s="168"/>
      <c r="O40" s="168"/>
      <c r="P40" s="2"/>
    </row>
    <row r="41" spans="1:16" ht="21.75" customHeight="1" x14ac:dyDescent="0.5">
      <c r="A41" s="12"/>
      <c r="B41" s="12"/>
      <c r="C41" s="12"/>
      <c r="D41" s="12"/>
      <c r="E41" s="12"/>
      <c r="F41" s="12"/>
      <c r="G41" s="12"/>
      <c r="H41" s="12"/>
      <c r="I41" s="2"/>
      <c r="J41" s="2"/>
      <c r="K41" s="2"/>
      <c r="L41" s="2"/>
      <c r="M41" s="2"/>
      <c r="N41" s="2"/>
      <c r="O41" s="2"/>
      <c r="P41" s="2"/>
    </row>
  </sheetData>
  <sheetProtection algorithmName="SHA-512" hashValue="Pj+vd+KT1L3C0u4P6Y9VEQbcwCvt57sCU5fJ7L3rtgTO8Fv7crxrswpXBcvv832qUgsMWX1r6uhnBs119r8waQ==" saltValue="5JcTbvLi9NyA55e2LVRMpQ==" spinCount="100000" sheet="1" selectLockedCells="1"/>
  <mergeCells count="53">
    <mergeCell ref="A36:O36"/>
    <mergeCell ref="A37:L37"/>
    <mergeCell ref="D38:G38"/>
    <mergeCell ref="I38:L40"/>
    <mergeCell ref="A39:B40"/>
    <mergeCell ref="D39:E39"/>
    <mergeCell ref="D40:E40"/>
    <mergeCell ref="A31:B32"/>
    <mergeCell ref="D31:H31"/>
    <mergeCell ref="K31:L31"/>
    <mergeCell ref="D32:H32"/>
    <mergeCell ref="K32:L34"/>
    <mergeCell ref="G33:H33"/>
    <mergeCell ref="G34:H34"/>
    <mergeCell ref="D18:F18"/>
    <mergeCell ref="A21:E22"/>
    <mergeCell ref="A23:E24"/>
    <mergeCell ref="A25:E26"/>
    <mergeCell ref="A28:O28"/>
    <mergeCell ref="A29:O29"/>
    <mergeCell ref="D15:F15"/>
    <mergeCell ref="K15:L15"/>
    <mergeCell ref="D16:F16"/>
    <mergeCell ref="K16:L16"/>
    <mergeCell ref="D17:F17"/>
    <mergeCell ref="K17:L17"/>
    <mergeCell ref="B11:B16"/>
    <mergeCell ref="E11:F11"/>
    <mergeCell ref="K11:L11"/>
    <mergeCell ref="N11:N14"/>
    <mergeCell ref="E12:F12"/>
    <mergeCell ref="K12:L12"/>
    <mergeCell ref="E13:F13"/>
    <mergeCell ref="K13:L13"/>
    <mergeCell ref="E14:F14"/>
    <mergeCell ref="K14:L14"/>
    <mergeCell ref="A6:C6"/>
    <mergeCell ref="A7:O7"/>
    <mergeCell ref="A8:O8"/>
    <mergeCell ref="D9:H9"/>
    <mergeCell ref="J9:M9"/>
    <mergeCell ref="A10:B10"/>
    <mergeCell ref="C10:C16"/>
    <mergeCell ref="E10:F10"/>
    <mergeCell ref="K10:L10"/>
    <mergeCell ref="A11:A16"/>
    <mergeCell ref="A1:O1"/>
    <mergeCell ref="A3:A5"/>
    <mergeCell ref="B3:C3"/>
    <mergeCell ref="B4:C4"/>
    <mergeCell ref="G4:J4"/>
    <mergeCell ref="B5:C5"/>
    <mergeCell ref="G5:J5"/>
  </mergeCells>
  <hyperlinks>
    <hyperlink ref="O9" r:id="rId1" display="Link to Pracice Insights Quality Help Menu" xr:uid="{9CFAD7F4-9FA1-48B6-BCF4-5D44416686C8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4E9E12A-0BF3-4412-B4FD-90B5E0D1CA67}">
          <x14:formula1>
            <xm:f>'ACC MVP Quality'!$A$2:$A$12</xm:f>
          </x14:formula1>
          <xm:sqref>E11:F14 K11:L17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B8D55-A421-424C-A95B-4003557AB944}">
  <sheetPr>
    <tabColor theme="8"/>
  </sheetPr>
  <dimension ref="A1:S41"/>
  <sheetViews>
    <sheetView zoomScale="70" zoomScaleNormal="70" workbookViewId="0">
      <selection activeCell="E11" sqref="E11:F11"/>
    </sheetView>
  </sheetViews>
  <sheetFormatPr defaultRowHeight="14.5" x14ac:dyDescent="0.35"/>
  <cols>
    <col min="1" max="1" width="29.81640625" customWidth="1"/>
    <col min="2" max="2" width="23.1796875" customWidth="1"/>
    <col min="3" max="3" width="13.81640625" customWidth="1"/>
    <col min="4" max="4" width="16.26953125" customWidth="1"/>
    <col min="5" max="5" width="22.453125" customWidth="1"/>
    <col min="6" max="6" width="26.1796875" customWidth="1"/>
    <col min="7" max="7" width="19.81640625" customWidth="1"/>
    <col min="8" max="8" width="19.1796875" customWidth="1"/>
    <col min="9" max="9" width="21.1796875" customWidth="1"/>
    <col min="10" max="10" width="15.1796875" customWidth="1"/>
    <col min="11" max="11" width="20.81640625" customWidth="1"/>
    <col min="12" max="12" width="21.81640625" customWidth="1"/>
    <col min="13" max="13" width="26.1796875" customWidth="1"/>
    <col min="14" max="14" width="36.54296875" customWidth="1"/>
    <col min="15" max="15" width="26" customWidth="1"/>
  </cols>
  <sheetData>
    <row r="1" spans="1:16" ht="46" x14ac:dyDescent="1">
      <c r="A1" s="622" t="s">
        <v>585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204"/>
    </row>
    <row r="2" spans="1:16" ht="21.5" thickBot="1" x14ac:dyDescent="0.55000000000000004">
      <c r="A2" s="214"/>
      <c r="B2" s="214"/>
      <c r="C2" s="214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</row>
    <row r="3" spans="1:16" ht="25" customHeight="1" thickTop="1" thickBot="1" x14ac:dyDescent="0.55000000000000004">
      <c r="A3" s="570" t="s">
        <v>463</v>
      </c>
      <c r="B3" s="566" t="s">
        <v>431</v>
      </c>
      <c r="C3" s="709"/>
      <c r="D3" s="307">
        <f>G18</f>
        <v>0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</row>
    <row r="4" spans="1:16" ht="25" customHeight="1" thickTop="1" thickBot="1" x14ac:dyDescent="0.55000000000000004">
      <c r="A4" s="570"/>
      <c r="B4" s="568" t="s">
        <v>432</v>
      </c>
      <c r="C4" s="569"/>
      <c r="D4" s="308">
        <f>I34</f>
        <v>30</v>
      </c>
      <c r="E4" s="206"/>
      <c r="F4" s="246"/>
      <c r="G4" s="359" t="s">
        <v>580</v>
      </c>
      <c r="H4" s="358"/>
      <c r="I4" s="358"/>
      <c r="J4" s="358"/>
      <c r="K4" s="206"/>
      <c r="L4" s="206"/>
      <c r="M4" s="206"/>
      <c r="N4" s="206"/>
      <c r="O4" s="206"/>
      <c r="P4" s="206"/>
    </row>
    <row r="5" spans="1:16" ht="25" customHeight="1" thickTop="1" thickBot="1" x14ac:dyDescent="0.55000000000000004">
      <c r="A5" s="570"/>
      <c r="B5" s="527" t="s">
        <v>125</v>
      </c>
      <c r="C5" s="528"/>
      <c r="D5" s="317">
        <f>F40</f>
        <v>0</v>
      </c>
      <c r="E5" s="206"/>
      <c r="F5" s="327"/>
      <c r="G5" s="358" t="s">
        <v>582</v>
      </c>
      <c r="H5" s="358"/>
      <c r="I5" s="358"/>
      <c r="J5" s="358"/>
      <c r="K5" s="206"/>
      <c r="L5" s="206"/>
      <c r="M5" s="206"/>
      <c r="N5" s="206"/>
      <c r="O5" s="206"/>
      <c r="P5" s="206"/>
    </row>
    <row r="6" spans="1:16" ht="25" customHeight="1" thickBot="1" x14ac:dyDescent="0.6">
      <c r="A6" s="529" t="s">
        <v>80</v>
      </c>
      <c r="B6" s="530"/>
      <c r="C6" s="531"/>
      <c r="D6" s="257">
        <f>SUM(D2:D5)</f>
        <v>30</v>
      </c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</row>
    <row r="7" spans="1:16" ht="21.5" thickBot="1" x14ac:dyDescent="0.55000000000000004">
      <c r="A7" s="600"/>
      <c r="B7" s="600"/>
      <c r="C7" s="600"/>
      <c r="D7" s="600"/>
      <c r="E7" s="600"/>
      <c r="F7" s="600"/>
      <c r="G7" s="600"/>
      <c r="H7" s="600"/>
      <c r="I7" s="600"/>
      <c r="J7" s="600"/>
      <c r="K7" s="600"/>
      <c r="L7" s="600"/>
      <c r="M7" s="600"/>
      <c r="N7" s="600"/>
      <c r="O7" s="600"/>
      <c r="P7" s="207"/>
    </row>
    <row r="8" spans="1:16" ht="37.5" customHeight="1" x14ac:dyDescent="0.7">
      <c r="A8" s="603" t="s">
        <v>453</v>
      </c>
      <c r="B8" s="603"/>
      <c r="C8" s="603"/>
      <c r="D8" s="603"/>
      <c r="E8" s="603"/>
      <c r="F8" s="603"/>
      <c r="G8" s="603"/>
      <c r="H8" s="603"/>
      <c r="I8" s="603"/>
      <c r="J8" s="603"/>
      <c r="K8" s="603"/>
      <c r="L8" s="603"/>
      <c r="M8" s="603"/>
      <c r="N8" s="603"/>
      <c r="O8" s="603"/>
      <c r="P8" s="1"/>
    </row>
    <row r="9" spans="1:16" ht="52.5" customHeight="1" thickBot="1" x14ac:dyDescent="0.65">
      <c r="A9" s="2"/>
      <c r="B9" s="9"/>
      <c r="C9" s="9"/>
      <c r="D9" s="365" t="s">
        <v>545</v>
      </c>
      <c r="E9" s="365"/>
      <c r="F9" s="365"/>
      <c r="G9" s="365"/>
      <c r="H9" s="365"/>
      <c r="I9" s="9"/>
      <c r="J9" s="407" t="s">
        <v>546</v>
      </c>
      <c r="K9" s="407"/>
      <c r="L9" s="407"/>
      <c r="M9" s="407"/>
      <c r="N9" s="8"/>
      <c r="O9" s="148" t="s">
        <v>408</v>
      </c>
      <c r="P9" s="12"/>
    </row>
    <row r="10" spans="1:16" ht="21.75" customHeight="1" thickBot="1" x14ac:dyDescent="0.55000000000000004">
      <c r="A10" s="480" t="s">
        <v>42</v>
      </c>
      <c r="B10" s="480"/>
      <c r="C10" s="383"/>
      <c r="D10" s="12"/>
      <c r="E10" s="367" t="s">
        <v>43</v>
      </c>
      <c r="F10" s="368"/>
      <c r="G10" s="230" t="s">
        <v>44</v>
      </c>
      <c r="H10" s="22" t="s">
        <v>45</v>
      </c>
      <c r="I10" s="16"/>
      <c r="J10" s="12"/>
      <c r="K10" s="381" t="s">
        <v>43</v>
      </c>
      <c r="L10" s="382"/>
      <c r="M10" s="291" t="s">
        <v>44</v>
      </c>
      <c r="N10" s="63" t="s">
        <v>73</v>
      </c>
      <c r="O10" s="12"/>
      <c r="P10" s="12"/>
    </row>
    <row r="11" spans="1:16" ht="52" customHeight="1" thickTop="1" thickBot="1" x14ac:dyDescent="0.5">
      <c r="A11" s="658" t="s">
        <v>450</v>
      </c>
      <c r="B11" s="660" t="s">
        <v>572</v>
      </c>
      <c r="C11" s="383"/>
      <c r="D11" s="226" t="s">
        <v>48</v>
      </c>
      <c r="E11" s="715"/>
      <c r="F11" s="716"/>
      <c r="G11" s="318">
        <v>0</v>
      </c>
      <c r="H11" s="287" t="e">
        <f>INDEX('ACC MVP Quality'!C2:C12, MATCH(E11, 'ACC MVP Quality'!A2:A12, 0))</f>
        <v>#N/A</v>
      </c>
      <c r="I11" s="16"/>
      <c r="J11" s="226" t="s">
        <v>56</v>
      </c>
      <c r="K11" s="715"/>
      <c r="L11" s="716"/>
      <c r="M11" s="318"/>
      <c r="N11" s="388" t="s">
        <v>571</v>
      </c>
      <c r="O11" s="12"/>
      <c r="P11" s="12"/>
    </row>
    <row r="12" spans="1:16" ht="52" customHeight="1" thickBot="1" x14ac:dyDescent="0.5">
      <c r="A12" s="659"/>
      <c r="B12" s="463"/>
      <c r="C12" s="383"/>
      <c r="D12" s="227" t="s">
        <v>50</v>
      </c>
      <c r="E12" s="710"/>
      <c r="F12" s="711"/>
      <c r="G12" s="319">
        <v>0</v>
      </c>
      <c r="H12" s="287" t="e">
        <f>INDEX('ACC MVP Quality'!C2:C12, MATCH(E12, 'ACC MVP Quality'!A2:A12, 0))</f>
        <v>#N/A</v>
      </c>
      <c r="I12" s="16"/>
      <c r="J12" s="227" t="s">
        <v>58</v>
      </c>
      <c r="K12" s="710"/>
      <c r="L12" s="711"/>
      <c r="M12" s="319"/>
      <c r="N12" s="388"/>
      <c r="O12" s="12"/>
      <c r="P12" s="12"/>
    </row>
    <row r="13" spans="1:16" ht="52" customHeight="1" thickBot="1" x14ac:dyDescent="0.5">
      <c r="A13" s="659"/>
      <c r="B13" s="463"/>
      <c r="C13" s="383"/>
      <c r="D13" s="228" t="s">
        <v>52</v>
      </c>
      <c r="E13" s="710"/>
      <c r="F13" s="711"/>
      <c r="G13" s="319">
        <v>0</v>
      </c>
      <c r="H13" s="287" t="e">
        <f>INDEX('ACC MVP Quality'!C2:C12, MATCH(E13, 'ACC MVP Quality'!A2:A12, 0))</f>
        <v>#N/A</v>
      </c>
      <c r="I13" s="16"/>
      <c r="J13" s="227" t="s">
        <v>162</v>
      </c>
      <c r="K13" s="710"/>
      <c r="L13" s="711"/>
      <c r="M13" s="319"/>
      <c r="N13" s="388"/>
      <c r="O13" s="12"/>
      <c r="P13" s="12"/>
    </row>
    <row r="14" spans="1:16" ht="52" customHeight="1" thickBot="1" x14ac:dyDescent="0.5">
      <c r="A14" s="659"/>
      <c r="B14" s="463"/>
      <c r="C14" s="383"/>
      <c r="D14" s="228" t="s">
        <v>54</v>
      </c>
      <c r="E14" s="713"/>
      <c r="F14" s="714"/>
      <c r="G14" s="321">
        <v>0</v>
      </c>
      <c r="H14" s="287" t="e">
        <f>INDEX('ACC MVP Quality'!C2:C12, MATCH(E14, 'ACC MVP Quality'!A2:A12, 0))</f>
        <v>#N/A</v>
      </c>
      <c r="I14" s="16"/>
      <c r="J14" s="227" t="s">
        <v>51</v>
      </c>
      <c r="K14" s="710"/>
      <c r="L14" s="711"/>
      <c r="M14" s="319"/>
      <c r="N14" s="388"/>
      <c r="O14" s="12"/>
      <c r="P14" s="12"/>
    </row>
    <row r="15" spans="1:16" ht="52" customHeight="1" thickTop="1" thickBot="1" x14ac:dyDescent="0.5">
      <c r="A15" s="659"/>
      <c r="B15" s="463"/>
      <c r="C15" s="383"/>
      <c r="D15" s="614" t="s">
        <v>86</v>
      </c>
      <c r="E15" s="712"/>
      <c r="F15" s="712"/>
      <c r="G15" s="322">
        <v>0</v>
      </c>
      <c r="H15" s="12"/>
      <c r="I15" s="12"/>
      <c r="J15" s="227" t="s">
        <v>163</v>
      </c>
      <c r="K15" s="710"/>
      <c r="L15" s="711"/>
      <c r="M15" s="319"/>
      <c r="N15" s="12"/>
      <c r="O15" s="12"/>
      <c r="P15" s="12"/>
    </row>
    <row r="16" spans="1:16" ht="52" customHeight="1" thickBot="1" x14ac:dyDescent="0.5">
      <c r="A16" s="659"/>
      <c r="B16" s="463"/>
      <c r="C16" s="383"/>
      <c r="D16" s="616" t="s">
        <v>61</v>
      </c>
      <c r="E16" s="617"/>
      <c r="F16" s="618"/>
      <c r="G16" s="323">
        <f>SUM(G11:G15)</f>
        <v>0</v>
      </c>
      <c r="H16" s="12"/>
      <c r="I16" s="12"/>
      <c r="J16" s="227" t="s">
        <v>55</v>
      </c>
      <c r="K16" s="710"/>
      <c r="L16" s="711"/>
      <c r="M16" s="319"/>
      <c r="N16" s="12"/>
      <c r="O16" s="12"/>
      <c r="P16" s="12"/>
    </row>
    <row r="17" spans="1:19" ht="52" customHeight="1" thickBot="1" x14ac:dyDescent="0.5">
      <c r="A17" s="12"/>
      <c r="B17" s="12"/>
      <c r="C17" s="12"/>
      <c r="D17" s="608" t="s">
        <v>64</v>
      </c>
      <c r="E17" s="609"/>
      <c r="F17" s="610"/>
      <c r="G17" s="323">
        <f>MIN(100,G16/0.4)</f>
        <v>0</v>
      </c>
      <c r="H17" s="12"/>
      <c r="I17" s="12"/>
      <c r="J17" s="227" t="s">
        <v>57</v>
      </c>
      <c r="K17" s="713"/>
      <c r="L17" s="714"/>
      <c r="M17" s="320"/>
      <c r="N17" s="12"/>
      <c r="O17" s="12"/>
      <c r="P17" s="12"/>
    </row>
    <row r="18" spans="1:19" ht="52" customHeight="1" thickBot="1" x14ac:dyDescent="0.5">
      <c r="A18" s="12"/>
      <c r="B18" s="12"/>
      <c r="C18" s="12"/>
      <c r="D18" s="604" t="s">
        <v>66</v>
      </c>
      <c r="E18" s="605"/>
      <c r="F18" s="606"/>
      <c r="G18" s="324">
        <f>(G17*40%)</f>
        <v>0</v>
      </c>
      <c r="H18" s="12"/>
      <c r="I18" s="12"/>
      <c r="J18" s="12"/>
      <c r="K18" s="12"/>
      <c r="L18" s="12"/>
      <c r="M18" s="12"/>
      <c r="N18" s="12"/>
      <c r="O18" s="12"/>
      <c r="P18" s="12"/>
    </row>
    <row r="19" spans="1:19" ht="21.5" customHeight="1" thickTop="1" x14ac:dyDescent="0.4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38"/>
      <c r="P19" s="38"/>
      <c r="Q19" s="11"/>
      <c r="R19" s="11"/>
      <c r="S19" s="11"/>
    </row>
    <row r="20" spans="1:19" ht="21.5" thickBot="1" x14ac:dyDescent="0.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9" ht="39" customHeight="1" x14ac:dyDescent="0.35">
      <c r="A21" s="588" t="s">
        <v>447</v>
      </c>
      <c r="B21" s="589"/>
      <c r="C21" s="589"/>
      <c r="D21" s="589"/>
      <c r="E21" s="590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9" ht="33" customHeight="1" x14ac:dyDescent="0.35">
      <c r="A22" s="591"/>
      <c r="B22" s="592"/>
      <c r="C22" s="592"/>
      <c r="D22" s="592"/>
      <c r="E22" s="593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9" ht="21.65" customHeight="1" x14ac:dyDescent="0.35">
      <c r="A23" s="594" t="s">
        <v>143</v>
      </c>
      <c r="B23" s="595"/>
      <c r="C23" s="595"/>
      <c r="D23" s="595"/>
      <c r="E23" s="596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9" ht="21.65" customHeight="1" x14ac:dyDescent="0.35">
      <c r="A24" s="594"/>
      <c r="B24" s="595"/>
      <c r="C24" s="595"/>
      <c r="D24" s="595"/>
      <c r="E24" s="596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9" ht="21.65" customHeight="1" x14ac:dyDescent="0.35">
      <c r="A25" s="594" t="s">
        <v>144</v>
      </c>
      <c r="B25" s="595"/>
      <c r="C25" s="595"/>
      <c r="D25" s="595"/>
      <c r="E25" s="596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9" ht="21.5" customHeight="1" thickBot="1" x14ac:dyDescent="0.4">
      <c r="A26" s="597"/>
      <c r="B26" s="598"/>
      <c r="C26" s="598"/>
      <c r="D26" s="598"/>
      <c r="E26" s="599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9" ht="21" x14ac:dyDescent="0.3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9" ht="21.5" thickBot="1" x14ac:dyDescent="0.55000000000000004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207"/>
    </row>
    <row r="29" spans="1:19" ht="37.5" customHeight="1" x14ac:dyDescent="0.7">
      <c r="A29" s="603" t="s">
        <v>166</v>
      </c>
      <c r="B29" s="603"/>
      <c r="C29" s="603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1"/>
    </row>
    <row r="30" spans="1:19" ht="16.5" customHeight="1" thickBot="1" x14ac:dyDescent="0.4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9" ht="21.75" customHeight="1" thickTop="1" thickBot="1" x14ac:dyDescent="0.55000000000000004">
      <c r="A31" s="650" t="s">
        <v>509</v>
      </c>
      <c r="B31" s="560"/>
      <c r="C31" s="12"/>
      <c r="D31" s="457" t="s">
        <v>564</v>
      </c>
      <c r="E31" s="458"/>
      <c r="F31" s="459"/>
      <c r="G31" s="459"/>
      <c r="H31" s="460"/>
      <c r="I31" s="236" t="s">
        <v>72</v>
      </c>
      <c r="J31" s="12"/>
      <c r="K31" s="519" t="s">
        <v>73</v>
      </c>
      <c r="L31" s="519"/>
      <c r="M31" s="12"/>
      <c r="N31" s="12"/>
      <c r="O31" s="12"/>
      <c r="P31" s="12"/>
    </row>
    <row r="32" spans="1:19" ht="47" customHeight="1" thickBot="1" x14ac:dyDescent="0.4">
      <c r="A32" s="650"/>
      <c r="B32" s="560"/>
      <c r="C32" s="12"/>
      <c r="D32" s="717"/>
      <c r="E32" s="718"/>
      <c r="F32" s="719"/>
      <c r="G32" s="719"/>
      <c r="H32" s="719"/>
      <c r="I32" s="326"/>
      <c r="J32" s="12"/>
      <c r="K32" s="438" t="s">
        <v>449</v>
      </c>
      <c r="L32" s="438"/>
      <c r="M32" s="12"/>
      <c r="N32" s="12"/>
      <c r="O32" s="12"/>
      <c r="P32" s="12"/>
    </row>
    <row r="33" spans="1:16" ht="19.5" customHeight="1" thickBot="1" x14ac:dyDescent="0.5">
      <c r="A33" s="12"/>
      <c r="B33" s="12"/>
      <c r="C33" s="12"/>
      <c r="D33" s="12"/>
      <c r="E33" s="12"/>
      <c r="F33" s="12"/>
      <c r="G33" s="452" t="s">
        <v>75</v>
      </c>
      <c r="H33" s="402"/>
      <c r="I33" s="325">
        <f>MIN(40,I32)</f>
        <v>40</v>
      </c>
      <c r="J33" s="12"/>
      <c r="K33" s="438"/>
      <c r="L33" s="438"/>
      <c r="M33" s="12"/>
      <c r="N33" s="12"/>
      <c r="O33" s="12"/>
      <c r="P33" s="12"/>
    </row>
    <row r="34" spans="1:16" ht="36" customHeight="1" thickBot="1" x14ac:dyDescent="0.5">
      <c r="A34" s="12"/>
      <c r="B34" s="12"/>
      <c r="C34" s="12"/>
      <c r="D34" s="12"/>
      <c r="E34" s="12"/>
      <c r="F34" s="12"/>
      <c r="G34" s="453" t="s">
        <v>66</v>
      </c>
      <c r="H34" s="559"/>
      <c r="I34" s="270">
        <f>SUM(I33/40*30)</f>
        <v>30</v>
      </c>
      <c r="J34" s="12"/>
      <c r="K34" s="438"/>
      <c r="L34" s="438"/>
      <c r="M34" s="12"/>
      <c r="N34" s="12"/>
      <c r="O34" s="12"/>
      <c r="P34" s="12"/>
    </row>
    <row r="35" spans="1:16" ht="21" x14ac:dyDescent="0.3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21.5" thickBot="1" x14ac:dyDescent="0.55000000000000004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89"/>
    </row>
    <row r="37" spans="1:16" ht="37.5" customHeight="1" x14ac:dyDescent="0.7">
      <c r="A37" s="603" t="s">
        <v>456</v>
      </c>
      <c r="B37" s="603"/>
      <c r="C37" s="603"/>
      <c r="D37" s="603"/>
      <c r="E37" s="603"/>
      <c r="F37" s="603"/>
      <c r="G37" s="603"/>
      <c r="H37" s="603"/>
      <c r="I37" s="603"/>
      <c r="J37" s="603"/>
      <c r="K37" s="603"/>
      <c r="L37" s="603"/>
      <c r="M37" s="1"/>
      <c r="N37" s="193"/>
      <c r="O37" s="193"/>
      <c r="P37" s="12"/>
    </row>
    <row r="38" spans="1:16" ht="31" customHeight="1" x14ac:dyDescent="0.7">
      <c r="A38" s="149"/>
      <c r="B38" s="149"/>
      <c r="C38" s="149"/>
      <c r="D38" s="432" t="s">
        <v>92</v>
      </c>
      <c r="E38" s="433"/>
      <c r="F38" s="433"/>
      <c r="G38" s="433"/>
      <c r="H38" s="149"/>
      <c r="I38" s="720" t="s">
        <v>517</v>
      </c>
      <c r="J38" s="720"/>
      <c r="K38" s="720"/>
      <c r="L38" s="720"/>
      <c r="M38" s="12"/>
      <c r="N38" s="168"/>
      <c r="O38" s="168"/>
      <c r="P38" s="2"/>
    </row>
    <row r="39" spans="1:16" ht="26.5" customHeight="1" thickBot="1" x14ac:dyDescent="0.75">
      <c r="A39" s="586" t="s">
        <v>519</v>
      </c>
      <c r="B39" s="586"/>
      <c r="C39" s="149"/>
      <c r="D39" s="432" t="s">
        <v>418</v>
      </c>
      <c r="E39" s="433"/>
      <c r="F39" s="2"/>
      <c r="G39" s="2"/>
      <c r="H39" s="2"/>
      <c r="I39" s="720"/>
      <c r="J39" s="720"/>
      <c r="K39" s="720"/>
      <c r="L39" s="720"/>
      <c r="M39" s="12"/>
      <c r="N39" s="168"/>
      <c r="O39" s="168"/>
      <c r="P39" s="2"/>
    </row>
    <row r="40" spans="1:16" ht="26.5" customHeight="1" thickBot="1" x14ac:dyDescent="0.75">
      <c r="A40" s="586"/>
      <c r="B40" s="586"/>
      <c r="C40" s="149"/>
      <c r="D40" s="453" t="s">
        <v>518</v>
      </c>
      <c r="E40" s="559"/>
      <c r="F40" s="239">
        <v>0</v>
      </c>
      <c r="G40" s="2"/>
      <c r="H40" s="2"/>
      <c r="I40" s="720"/>
      <c r="J40" s="720"/>
      <c r="K40" s="720"/>
      <c r="L40" s="720"/>
      <c r="M40" s="12"/>
      <c r="N40" s="168"/>
      <c r="O40" s="168"/>
      <c r="P40" s="2"/>
    </row>
    <row r="41" spans="1:16" ht="21.75" customHeight="1" x14ac:dyDescent="0.5">
      <c r="A41" s="12"/>
      <c r="B41" s="12"/>
      <c r="C41" s="12"/>
      <c r="D41" s="12"/>
      <c r="E41" s="12"/>
      <c r="F41" s="12"/>
      <c r="G41" s="12"/>
      <c r="H41" s="12"/>
      <c r="I41" s="2"/>
      <c r="J41" s="2"/>
      <c r="K41" s="2"/>
      <c r="L41" s="2"/>
      <c r="M41" s="2"/>
      <c r="N41" s="2"/>
      <c r="O41" s="2"/>
      <c r="P41" s="2"/>
    </row>
  </sheetData>
  <sheetProtection algorithmName="SHA-512" hashValue="0Q9DTu14MXPMWdztT9JQZOyPnDTt0ogGS7jdqymYaTTXVzwPn7+2uzhoXAPdB3ZgTXo1Au8YvxKl2JqrL9Iqgg==" saltValue="yLfvcDFH+UbDN6dVrAiIqg==" spinCount="100000" sheet="1" selectLockedCells="1"/>
  <mergeCells count="53">
    <mergeCell ref="A36:O36"/>
    <mergeCell ref="K13:L13"/>
    <mergeCell ref="E14:F14"/>
    <mergeCell ref="K14:L14"/>
    <mergeCell ref="D16:F16"/>
    <mergeCell ref="D17:F17"/>
    <mergeCell ref="A28:O28"/>
    <mergeCell ref="A29:O29"/>
    <mergeCell ref="A31:B32"/>
    <mergeCell ref="K32:L34"/>
    <mergeCell ref="N11:N14"/>
    <mergeCell ref="A11:A16"/>
    <mergeCell ref="B11:B16"/>
    <mergeCell ref="G34:H34"/>
    <mergeCell ref="K11:L11"/>
    <mergeCell ref="E12:F12"/>
    <mergeCell ref="A1:O1"/>
    <mergeCell ref="A7:O7"/>
    <mergeCell ref="B3:C3"/>
    <mergeCell ref="B4:C4"/>
    <mergeCell ref="B5:C5"/>
    <mergeCell ref="A6:C6"/>
    <mergeCell ref="A3:A5"/>
    <mergeCell ref="G4:J4"/>
    <mergeCell ref="G5:J5"/>
    <mergeCell ref="A8:O8"/>
    <mergeCell ref="D31:H31"/>
    <mergeCell ref="K31:L31"/>
    <mergeCell ref="D32:H32"/>
    <mergeCell ref="G33:H33"/>
    <mergeCell ref="A21:E22"/>
    <mergeCell ref="A23:E24"/>
    <mergeCell ref="A25:E26"/>
    <mergeCell ref="D9:H9"/>
    <mergeCell ref="J9:M9"/>
    <mergeCell ref="A10:B10"/>
    <mergeCell ref="C10:C16"/>
    <mergeCell ref="E10:F10"/>
    <mergeCell ref="K10:L10"/>
    <mergeCell ref="D15:F15"/>
    <mergeCell ref="E11:F11"/>
    <mergeCell ref="A37:L37"/>
    <mergeCell ref="D38:G38"/>
    <mergeCell ref="I38:L40"/>
    <mergeCell ref="A39:B40"/>
    <mergeCell ref="D39:E39"/>
    <mergeCell ref="D40:E40"/>
    <mergeCell ref="K12:L12"/>
    <mergeCell ref="E13:F13"/>
    <mergeCell ref="D18:F18"/>
    <mergeCell ref="K15:L15"/>
    <mergeCell ref="K16:L16"/>
    <mergeCell ref="K17:L17"/>
  </mergeCells>
  <hyperlinks>
    <hyperlink ref="O9" r:id="rId1" display="Link to Pracice Insights Quality Help Menu" xr:uid="{C2373665-A68C-42FD-8296-5651FC5A1162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9EE78E-5992-4924-95AC-F2DE9897B707}">
          <x14:formula1>
            <xm:f>'ACC MVP Quality'!$A$2:$A$12</xm:f>
          </x14:formula1>
          <xm:sqref>E11:F14 K11:L17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88EBD-9B25-4F4D-A958-E0920F090DCE}">
  <sheetPr>
    <tabColor rgb="FF7030A0"/>
  </sheetPr>
  <dimension ref="A1:P27"/>
  <sheetViews>
    <sheetView zoomScale="55" zoomScaleNormal="55" workbookViewId="0">
      <selection activeCell="C8" sqref="C8"/>
    </sheetView>
  </sheetViews>
  <sheetFormatPr defaultRowHeight="14.5" x14ac:dyDescent="0.35"/>
  <cols>
    <col min="1" max="1" width="29.81640625" customWidth="1"/>
    <col min="2" max="2" width="24.54296875" customWidth="1"/>
    <col min="3" max="3" width="13.81640625" customWidth="1"/>
    <col min="4" max="4" width="17.453125" customWidth="1"/>
    <col min="5" max="5" width="16.54296875" customWidth="1"/>
    <col min="6" max="6" width="22" customWidth="1"/>
    <col min="7" max="7" width="19.453125" customWidth="1"/>
    <col min="8" max="8" width="18.1796875" customWidth="1"/>
    <col min="9" max="9" width="20.1796875" customWidth="1"/>
    <col min="10" max="10" width="18.81640625" customWidth="1"/>
    <col min="11" max="11" width="19" customWidth="1"/>
    <col min="12" max="12" width="21.81640625" customWidth="1"/>
    <col min="13" max="13" width="24.54296875" customWidth="1"/>
    <col min="14" max="14" width="29.81640625" customWidth="1"/>
    <col min="15" max="15" width="37.453125" customWidth="1"/>
    <col min="16" max="16" width="8.7265625" customWidth="1"/>
  </cols>
  <sheetData>
    <row r="1" spans="1:16" ht="39" customHeight="1" thickBot="1" x14ac:dyDescent="1.05">
      <c r="A1" s="724" t="s">
        <v>588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4"/>
      <c r="N1" s="724"/>
      <c r="O1" s="724"/>
      <c r="P1" s="724"/>
    </row>
    <row r="2" spans="1:16" ht="24" customHeight="1" thickTop="1" thickBot="1" x14ac:dyDescent="1.05">
      <c r="A2" s="339"/>
      <c r="B2" s="339"/>
      <c r="C2" s="246"/>
      <c r="D2" s="358" t="s">
        <v>581</v>
      </c>
      <c r="E2" s="358"/>
      <c r="F2" s="358"/>
      <c r="G2" s="358"/>
      <c r="H2" s="339"/>
      <c r="I2" s="339"/>
      <c r="J2" s="339"/>
      <c r="K2" s="339"/>
      <c r="L2" s="339"/>
      <c r="M2" s="339"/>
      <c r="N2" s="339"/>
      <c r="O2" s="339"/>
      <c r="P2" s="339"/>
    </row>
    <row r="3" spans="1:16" ht="27.5" customHeight="1" thickTop="1" thickBot="1" x14ac:dyDescent="1.05">
      <c r="A3" s="339"/>
      <c r="B3" s="339"/>
      <c r="C3" s="247"/>
      <c r="D3" s="358" t="s">
        <v>582</v>
      </c>
      <c r="E3" s="358"/>
      <c r="F3" s="358"/>
      <c r="G3" s="358"/>
      <c r="H3" s="339"/>
      <c r="I3" s="339"/>
      <c r="J3" s="339"/>
      <c r="K3" s="339"/>
      <c r="L3" s="339"/>
      <c r="M3" s="339"/>
      <c r="N3" s="339"/>
      <c r="O3" s="339"/>
      <c r="P3" s="339"/>
    </row>
    <row r="4" spans="1:16" ht="22" customHeight="1" thickTop="1" thickBot="1" x14ac:dyDescent="1.05">
      <c r="A4" s="339"/>
      <c r="B4" s="339"/>
      <c r="C4" s="344"/>
      <c r="D4" s="345"/>
      <c r="E4" s="345"/>
      <c r="F4" s="345"/>
      <c r="G4" s="345"/>
      <c r="H4" s="339"/>
      <c r="I4" s="339"/>
      <c r="J4" s="339"/>
      <c r="K4" s="339"/>
      <c r="L4" s="339"/>
      <c r="M4" s="339"/>
      <c r="N4" s="339"/>
      <c r="O4" s="339"/>
      <c r="P4" s="339"/>
    </row>
    <row r="5" spans="1:16" ht="87" customHeight="1" thickBot="1" x14ac:dyDescent="1.05">
      <c r="A5" s="340"/>
      <c r="B5" s="340"/>
      <c r="C5" s="355" t="s">
        <v>611</v>
      </c>
      <c r="D5" s="355" t="s">
        <v>612</v>
      </c>
      <c r="E5" s="355" t="s">
        <v>613</v>
      </c>
      <c r="F5" s="725" t="s">
        <v>614</v>
      </c>
      <c r="G5" s="726"/>
      <c r="H5" s="726"/>
      <c r="I5" s="355" t="s">
        <v>611</v>
      </c>
      <c r="J5" s="355" t="s">
        <v>611</v>
      </c>
      <c r="K5" s="355" t="s">
        <v>613</v>
      </c>
      <c r="L5" s="242" t="s">
        <v>17</v>
      </c>
      <c r="M5" s="727" t="s">
        <v>464</v>
      </c>
      <c r="N5" s="727"/>
      <c r="O5" s="340"/>
      <c r="P5" s="340"/>
    </row>
    <row r="6" spans="1:16" ht="24.5" customHeight="1" thickTop="1" thickBot="1" x14ac:dyDescent="1.05">
      <c r="A6" s="340"/>
      <c r="B6" s="340"/>
      <c r="C6" s="405" t="s">
        <v>511</v>
      </c>
      <c r="D6" s="420" t="s">
        <v>515</v>
      </c>
      <c r="E6" s="405" t="s">
        <v>20</v>
      </c>
      <c r="F6" s="417" t="s">
        <v>465</v>
      </c>
      <c r="G6" s="417"/>
      <c r="H6" s="418"/>
      <c r="I6" s="363" t="s">
        <v>22</v>
      </c>
      <c r="J6" s="405" t="s">
        <v>23</v>
      </c>
      <c r="K6" s="405" t="s">
        <v>514</v>
      </c>
      <c r="L6" s="405" t="s">
        <v>25</v>
      </c>
      <c r="M6" s="728"/>
      <c r="N6" s="728"/>
      <c r="O6" s="340"/>
      <c r="P6" s="340"/>
    </row>
    <row r="7" spans="1:16" ht="97.5" customHeight="1" thickTop="1" x14ac:dyDescent="1">
      <c r="A7" s="197" t="s">
        <v>42</v>
      </c>
      <c r="B7" s="340"/>
      <c r="C7" s="419"/>
      <c r="D7" s="421"/>
      <c r="E7" s="419"/>
      <c r="F7" s="244" t="s">
        <v>26</v>
      </c>
      <c r="G7" s="245" t="s">
        <v>27</v>
      </c>
      <c r="H7" s="243" t="s">
        <v>512</v>
      </c>
      <c r="I7" s="364"/>
      <c r="J7" s="406"/>
      <c r="K7" s="406"/>
      <c r="L7" s="406"/>
      <c r="M7" s="340"/>
      <c r="N7" s="340"/>
      <c r="O7" s="341" t="s">
        <v>18</v>
      </c>
      <c r="P7" s="340"/>
    </row>
    <row r="8" spans="1:16" ht="34" customHeight="1" thickBot="1" x14ac:dyDescent="1.05">
      <c r="A8" s="425" t="s">
        <v>575</v>
      </c>
      <c r="B8" s="248" t="s">
        <v>31</v>
      </c>
      <c r="C8" s="250">
        <v>0</v>
      </c>
      <c r="D8" s="192"/>
      <c r="E8" s="251">
        <v>0</v>
      </c>
      <c r="F8" s="251">
        <v>0</v>
      </c>
      <c r="G8" s="251">
        <v>0</v>
      </c>
      <c r="H8" s="46"/>
      <c r="I8" s="33"/>
      <c r="J8" s="33"/>
      <c r="K8" s="33"/>
      <c r="L8" s="34"/>
      <c r="M8" s="340"/>
      <c r="N8" s="340"/>
      <c r="O8" s="340"/>
      <c r="P8" s="340"/>
    </row>
    <row r="9" spans="1:16" ht="34.5" customHeight="1" thickBot="1" x14ac:dyDescent="1.05">
      <c r="A9" s="425"/>
      <c r="B9" s="248" t="s">
        <v>32</v>
      </c>
      <c r="C9" s="249">
        <v>1</v>
      </c>
      <c r="D9" s="59"/>
      <c r="E9" s="252">
        <v>1</v>
      </c>
      <c r="F9" s="252">
        <v>1</v>
      </c>
      <c r="G9" s="252">
        <v>1</v>
      </c>
      <c r="H9" s="35"/>
      <c r="I9" s="35"/>
      <c r="J9" s="35"/>
      <c r="K9" s="35"/>
      <c r="L9" s="36"/>
      <c r="M9" s="340"/>
      <c r="N9" s="340"/>
      <c r="O9" s="340"/>
      <c r="P9" s="340"/>
    </row>
    <row r="10" spans="1:16" ht="71" thickBot="1" x14ac:dyDescent="1.05">
      <c r="A10" s="156" t="s">
        <v>576</v>
      </c>
      <c r="B10" s="37" t="s">
        <v>579</v>
      </c>
      <c r="C10" s="186">
        <f>(C8/C9)*100</f>
        <v>0</v>
      </c>
      <c r="D10" s="253" t="s">
        <v>35</v>
      </c>
      <c r="E10" s="187">
        <f>(E8/E9)*100</f>
        <v>0</v>
      </c>
      <c r="F10" s="188">
        <f>(F8/F9)*100</f>
        <v>0</v>
      </c>
      <c r="G10" s="188">
        <f>(G8/G9)*100</f>
        <v>0</v>
      </c>
      <c r="H10" s="253" t="s">
        <v>35</v>
      </c>
      <c r="I10" s="253" t="s">
        <v>35</v>
      </c>
      <c r="J10" s="253" t="s">
        <v>35</v>
      </c>
      <c r="K10" s="253" t="s">
        <v>35</v>
      </c>
      <c r="L10" s="253" t="s">
        <v>35</v>
      </c>
      <c r="M10" s="340"/>
      <c r="N10" s="340"/>
      <c r="O10" s="340"/>
      <c r="P10" s="340"/>
    </row>
    <row r="11" spans="1:16" ht="47" x14ac:dyDescent="1">
      <c r="A11" s="156" t="s">
        <v>577</v>
      </c>
      <c r="B11" s="37" t="s">
        <v>36</v>
      </c>
      <c r="C11" s="5">
        <v>0.25</v>
      </c>
      <c r="D11" s="15">
        <v>0.25</v>
      </c>
      <c r="E11" s="5">
        <v>0.1</v>
      </c>
      <c r="F11" s="5">
        <v>0.15</v>
      </c>
      <c r="G11" s="6">
        <v>0.15</v>
      </c>
      <c r="H11" s="43">
        <v>0.3</v>
      </c>
      <c r="I11" s="7">
        <v>0</v>
      </c>
      <c r="J11" s="7">
        <v>0</v>
      </c>
      <c r="K11" s="7">
        <v>0.1</v>
      </c>
      <c r="L11" s="10" t="s">
        <v>37</v>
      </c>
      <c r="M11" s="340"/>
      <c r="N11" s="340"/>
      <c r="O11" s="340"/>
      <c r="P11" s="340"/>
    </row>
    <row r="12" spans="1:16" ht="44" customHeight="1" thickBot="1" x14ac:dyDescent="1.05">
      <c r="A12" s="157" t="s">
        <v>615</v>
      </c>
      <c r="B12" s="37" t="s">
        <v>38</v>
      </c>
      <c r="C12" s="219">
        <f>C10*C11</f>
        <v>0</v>
      </c>
      <c r="D12" s="220">
        <f>IF(D10="Yes", 25) + IF(D10="No", 0)</f>
        <v>0</v>
      </c>
      <c r="E12" s="219">
        <f>E10*E11</f>
        <v>0</v>
      </c>
      <c r="F12" s="219">
        <f>F10*F11</f>
        <v>0</v>
      </c>
      <c r="G12" s="219">
        <f>G10*G11</f>
        <v>0</v>
      </c>
      <c r="H12" s="219">
        <f>IF(H10="Yes", 30) + IF(H10="No", 0)</f>
        <v>0</v>
      </c>
      <c r="I12" s="27" t="str">
        <f>IF(I10="Yes",Calc_Validation_DropDown!A2,Calc_Validation_DropDown!A3)</f>
        <v>STOP</v>
      </c>
      <c r="J12" s="27" t="str">
        <f>IF(J10="Yes",Calc_Validation_DropDown!A2,Calc_Validation_DropDown!A3)</f>
        <v>STOP</v>
      </c>
      <c r="K12" s="27" t="str">
        <f>IF(K10="Yes",10,Calc_Validation_DropDown!A3)</f>
        <v>STOP</v>
      </c>
      <c r="L12" s="271">
        <f>IF(L10="Yes", 5) + IF(L10="No", 0)</f>
        <v>0</v>
      </c>
      <c r="M12" s="740" t="str">
        <f>IFERROR( C12+D12+E12+F12+G12+H12+L12+K12+I12+J12, "STOP")</f>
        <v>STOP</v>
      </c>
      <c r="N12" s="340"/>
      <c r="O12" s="340"/>
      <c r="P12" s="340"/>
    </row>
    <row r="13" spans="1:16" ht="15" customHeight="1" thickTop="1" x14ac:dyDescent="1">
      <c r="A13" s="340"/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  <c r="O13" s="340"/>
      <c r="P13" s="340"/>
    </row>
    <row r="14" spans="1:16" ht="26" customHeight="1" x14ac:dyDescent="1">
      <c r="A14" s="334"/>
      <c r="B14" s="334"/>
      <c r="C14" s="334"/>
      <c r="D14" s="334"/>
      <c r="E14" s="334"/>
      <c r="F14" s="334"/>
      <c r="G14" s="334"/>
      <c r="H14" s="334"/>
      <c r="I14" s="334"/>
      <c r="J14" s="334"/>
      <c r="K14" s="334"/>
      <c r="L14" s="334"/>
      <c r="M14" s="335"/>
      <c r="N14" s="335"/>
      <c r="O14" s="335"/>
      <c r="P14" s="335"/>
    </row>
    <row r="15" spans="1:16" ht="152" customHeight="1" thickBot="1" x14ac:dyDescent="1.05">
      <c r="A15" s="721" t="s">
        <v>589</v>
      </c>
      <c r="B15" s="722"/>
      <c r="C15" s="723"/>
      <c r="D15" s="342" t="s">
        <v>590</v>
      </c>
      <c r="E15" s="342" t="s">
        <v>616</v>
      </c>
      <c r="F15" s="342" t="s">
        <v>591</v>
      </c>
      <c r="G15" s="342" t="s">
        <v>592</v>
      </c>
      <c r="H15" s="342" t="s">
        <v>593</v>
      </c>
      <c r="I15" s="343" t="s">
        <v>594</v>
      </c>
      <c r="J15" s="342" t="s">
        <v>595</v>
      </c>
      <c r="K15" s="342" t="s">
        <v>596</v>
      </c>
      <c r="L15" s="340"/>
      <c r="M15" s="340"/>
      <c r="N15" s="340"/>
      <c r="O15" s="340"/>
      <c r="P15" s="340"/>
    </row>
    <row r="16" spans="1:16" ht="47" thickTop="1" thickBot="1" x14ac:dyDescent="1.05">
      <c r="A16" s="340"/>
      <c r="B16" s="340"/>
      <c r="C16" s="340"/>
      <c r="D16" s="346" t="str">
        <f>M12</f>
        <v>STOP</v>
      </c>
      <c r="E16" s="346" t="e">
        <f>IF(F9&gt;99,0,IF((D12+E12+G12+K12+L12)+(C10*40%)&gt;=100,100,(D12+E12+G12+K12+L12)+(C10*40%)))</f>
        <v>#VALUE!</v>
      </c>
      <c r="F16" s="346" t="e">
        <f>IF(G9&gt;99,0,IF((C12+D12+E12+K12+L12)+(F10*30%)&gt;=100,100,(C12+D12+E12+K12+L12)+(F10*30%)))</f>
        <v>#VALUE!</v>
      </c>
      <c r="G16" s="346" t="e">
        <f>IF(E9&gt;99,0,IF((D12+F12+G12+K12+L12)+(C10*35%)&gt;=100,100,(D12+F12+G12+K12+L12)+(C10*35%)))</f>
        <v>#VALUE!</v>
      </c>
      <c r="H16" s="346">
        <f>IF((C12+D12+F12+G12+L12)+(E10*15%)&gt;=100,100,(C12+D12+F12+G12+L12)+(E10*15%))</f>
        <v>0</v>
      </c>
      <c r="I16" s="346" t="e">
        <f>IF(OR(G9&gt;99,F9&gt;99),0,IF((D12+E12+K12+L12)+(C10*55%)&gt;=100,100,(D12+E12+K12+L12)+(C10*55%)))</f>
        <v>#VALUE!</v>
      </c>
      <c r="J16" s="346" t="e">
        <f>IF((E12+F12+G12+K12)+(C10*50%)&gt;=100,100,(E12+G12+K12+L12)+(C10*50%))</f>
        <v>#VALUE!</v>
      </c>
      <c r="K16" s="346" t="e">
        <f>IF(OR(G9&gt;99,F9&gt;99),0,IF((E12+K12)+(C10*80%)&gt;=100,100,(E12+K12)+(C10*80%)))</f>
        <v>#VALUE!</v>
      </c>
      <c r="L16" s="340"/>
      <c r="M16" s="340"/>
      <c r="N16" s="340"/>
      <c r="O16" s="340"/>
      <c r="P16" s="340"/>
    </row>
    <row r="17" spans="1:16" ht="26.5" customHeight="1" thickTop="1" x14ac:dyDescent="1">
      <c r="A17" s="334"/>
      <c r="B17" s="334"/>
      <c r="C17" s="334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335"/>
    </row>
    <row r="18" spans="1:16" ht="110.5" thickBot="1" x14ac:dyDescent="1.05">
      <c r="A18" s="721" t="s">
        <v>597</v>
      </c>
      <c r="B18" s="722"/>
      <c r="C18" s="723"/>
      <c r="D18" s="342" t="s">
        <v>590</v>
      </c>
      <c r="E18" s="342" t="s">
        <v>592</v>
      </c>
      <c r="F18" s="342" t="s">
        <v>593</v>
      </c>
      <c r="G18" s="342" t="s">
        <v>595</v>
      </c>
      <c r="H18" s="340"/>
      <c r="I18" s="340"/>
      <c r="J18" s="340"/>
      <c r="K18" s="340"/>
      <c r="L18" s="340"/>
      <c r="M18" s="340"/>
      <c r="N18" s="340"/>
      <c r="O18" s="340"/>
      <c r="P18" s="340"/>
    </row>
    <row r="19" spans="1:16" ht="47" thickTop="1" thickBot="1" x14ac:dyDescent="1.05">
      <c r="A19" s="340"/>
      <c r="B19" s="340"/>
      <c r="C19" s="340"/>
      <c r="D19" s="346" t="str">
        <f>M12</f>
        <v>STOP</v>
      </c>
      <c r="E19" s="346" t="e">
        <f>IF(E9&gt;99,0,IF((D12+H12+K12+L12)+(C10*35%)&gt;=100,100,(D12+H12+K12+L12)+(C10*35%)))</f>
        <v>#VALUE!</v>
      </c>
      <c r="F19" s="346">
        <f>IF((C12+D12+H12+L12)+(E10*15%)&gt;=100,100,(C12+D12+H12+L12)+(E10*15%))</f>
        <v>0</v>
      </c>
      <c r="G19" s="346" t="e">
        <f>IF((E12+H12+K12)+(C10*50%)&gt;=100,100,(E12+H12+K12)+(C10*50%))</f>
        <v>#VALUE!</v>
      </c>
      <c r="H19" s="340"/>
      <c r="I19" s="340"/>
      <c r="J19" s="340"/>
      <c r="K19" s="340"/>
      <c r="L19" s="340"/>
      <c r="M19" s="340"/>
      <c r="N19" s="340"/>
      <c r="O19" s="340"/>
      <c r="P19" s="340"/>
    </row>
    <row r="20" spans="1:16" ht="46.5" thickTop="1" x14ac:dyDescent="1">
      <c r="A20" s="340"/>
      <c r="B20" s="340"/>
      <c r="C20" s="340"/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  <c r="O20" s="340"/>
    </row>
    <row r="21" spans="1:16" ht="46" x14ac:dyDescent="1">
      <c r="A21" s="340"/>
      <c r="B21" s="340"/>
      <c r="C21" s="340"/>
      <c r="D21" s="340"/>
      <c r="E21" s="340"/>
      <c r="F21" s="340"/>
      <c r="G21" s="340"/>
      <c r="H21" s="340"/>
      <c r="I21" s="340"/>
      <c r="J21" s="340"/>
      <c r="K21" s="340"/>
      <c r="L21" s="340"/>
      <c r="M21" s="340"/>
      <c r="N21" s="340"/>
      <c r="O21" s="340"/>
    </row>
    <row r="22" spans="1:16" ht="46" x14ac:dyDescent="1">
      <c r="A22" s="340"/>
      <c r="B22" s="340"/>
      <c r="C22" s="340"/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N22" s="340"/>
      <c r="O22" s="340"/>
    </row>
    <row r="23" spans="1:16" ht="46" x14ac:dyDescent="1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  <c r="O23" s="340"/>
    </row>
    <row r="24" spans="1:16" ht="46" x14ac:dyDescent="1">
      <c r="A24" s="340"/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</row>
    <row r="25" spans="1:16" ht="46" x14ac:dyDescent="1">
      <c r="A25" s="340"/>
      <c r="B25" s="340"/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</row>
    <row r="26" spans="1:16" ht="46" x14ac:dyDescent="1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340"/>
    </row>
    <row r="27" spans="1:16" ht="46" x14ac:dyDescent="1">
      <c r="A27" s="340"/>
      <c r="B27" s="340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</row>
  </sheetData>
  <sheetProtection algorithmName="SHA-512" hashValue="6B4wMsTaX5K+FyieFuGaJMQK7ufRGasvwXQqhm1svn+zY8XLc8eeDsRSu8E9t3win5Lmi8x2DcvoARG4GH4hBA==" saltValue="qj+wneXcSq5Fw8STkLsekQ==" spinCount="100000" sheet="1" selectLockedCells="1"/>
  <dataConsolidate/>
  <mergeCells count="16">
    <mergeCell ref="A1:P1"/>
    <mergeCell ref="F5:H5"/>
    <mergeCell ref="M5:N6"/>
    <mergeCell ref="C6:C7"/>
    <mergeCell ref="D6:D7"/>
    <mergeCell ref="E6:E7"/>
    <mergeCell ref="F6:H6"/>
    <mergeCell ref="I6:I7"/>
    <mergeCell ref="J6:J7"/>
    <mergeCell ref="K6:K7"/>
    <mergeCell ref="L6:L7"/>
    <mergeCell ref="A8:A9"/>
    <mergeCell ref="A15:C15"/>
    <mergeCell ref="A18:C18"/>
    <mergeCell ref="D2:G2"/>
    <mergeCell ref="D3:G3"/>
  </mergeCells>
  <conditionalFormatting sqref="I12:K12">
    <cfRule type="containsText" dxfId="0" priority="1" operator="containsText" text="STOP">
      <formula>NOT(ISERROR(SEARCH("STOP",I12)))</formula>
    </cfRule>
  </conditionalFormatting>
  <dataValidations count="1">
    <dataValidation type="list" allowBlank="1" showInputMessage="1" showErrorMessage="1" sqref="D10 H10:L10" xr:uid="{9473451D-AA1D-4F98-A8AB-D0DA16C7F016}">
      <formula1>"Yes, No"</formula1>
    </dataValidation>
  </dataValidations>
  <hyperlinks>
    <hyperlink ref="O7:P7" r:id="rId1" display="Link to Practice Insights Promoting Interoperability Help Menu" xr:uid="{A82AF0BC-84B0-4492-ACF2-144412CEED4C}"/>
  </hyperlinks>
  <pageMargins left="0.7" right="0.7" top="0.75" bottom="0.75" header="0.3" footer="0.3"/>
  <pageSetup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223F3-0D2E-4CC3-A011-79C17CC9FAF6}">
  <sheetPr>
    <tabColor rgb="FF7030A0"/>
  </sheetPr>
  <dimension ref="A1:S61"/>
  <sheetViews>
    <sheetView topLeftCell="A7" zoomScale="70" zoomScaleNormal="70" workbookViewId="0">
      <selection activeCell="F9" sqref="F9"/>
    </sheetView>
  </sheetViews>
  <sheetFormatPr defaultRowHeight="14.5" x14ac:dyDescent="0.35"/>
  <cols>
    <col min="1" max="1" width="29.81640625" customWidth="1"/>
    <col min="2" max="2" width="24.54296875" customWidth="1"/>
    <col min="3" max="3" width="13.81640625" customWidth="1"/>
    <col min="4" max="4" width="17.453125" customWidth="1"/>
    <col min="5" max="5" width="16.54296875" customWidth="1"/>
    <col min="6" max="6" width="22" customWidth="1"/>
    <col min="7" max="7" width="19.453125" customWidth="1"/>
    <col min="8" max="8" width="18.1796875" customWidth="1"/>
    <col min="9" max="9" width="20.1796875" customWidth="1"/>
    <col min="10" max="10" width="18.81640625" customWidth="1"/>
    <col min="11" max="11" width="19" customWidth="1"/>
    <col min="12" max="12" width="21.81640625" customWidth="1"/>
    <col min="13" max="13" width="24.54296875" customWidth="1"/>
    <col min="14" max="14" width="29.81640625" customWidth="1"/>
    <col min="15" max="15" width="37.453125" customWidth="1"/>
    <col min="16" max="16" width="8.7265625" customWidth="1"/>
  </cols>
  <sheetData>
    <row r="1" spans="1:16" ht="41.5" thickBot="1" x14ac:dyDescent="0.95">
      <c r="A1" s="734" t="s">
        <v>599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  <c r="L1" s="734"/>
      <c r="M1" s="734"/>
      <c r="N1" s="734"/>
      <c r="O1" s="734"/>
      <c r="P1" s="337"/>
    </row>
    <row r="2" spans="1:16" ht="25" customHeight="1" thickTop="1" thickBot="1" x14ac:dyDescent="0.95">
      <c r="A2" s="377" t="s">
        <v>463</v>
      </c>
      <c r="B2" s="371" t="s">
        <v>122</v>
      </c>
      <c r="C2" s="372"/>
      <c r="D2" s="215">
        <f>IFERROR(F9,"0.0")</f>
        <v>0</v>
      </c>
      <c r="E2" s="337"/>
      <c r="F2" s="246"/>
      <c r="G2" s="358" t="s">
        <v>581</v>
      </c>
      <c r="H2" s="358"/>
      <c r="I2" s="358"/>
      <c r="J2" s="358"/>
      <c r="K2" s="337"/>
      <c r="L2" s="337"/>
      <c r="M2" s="337"/>
      <c r="N2" s="337"/>
      <c r="O2" s="337"/>
      <c r="P2" s="337"/>
    </row>
    <row r="3" spans="1:16" ht="25" customHeight="1" thickTop="1" thickBot="1" x14ac:dyDescent="0.95">
      <c r="A3" s="377"/>
      <c r="B3" s="373" t="s">
        <v>123</v>
      </c>
      <c r="C3" s="374"/>
      <c r="D3" s="216">
        <f>G24</f>
        <v>0</v>
      </c>
      <c r="E3" s="337"/>
      <c r="F3" s="247"/>
      <c r="G3" s="358" t="s">
        <v>582</v>
      </c>
      <c r="H3" s="358"/>
      <c r="I3" s="358"/>
      <c r="J3" s="358"/>
      <c r="K3" s="337"/>
      <c r="L3" s="337"/>
      <c r="M3" s="337"/>
      <c r="N3" s="337"/>
      <c r="O3" s="337"/>
      <c r="P3" s="337"/>
    </row>
    <row r="4" spans="1:16" ht="25" customHeight="1" thickTop="1" x14ac:dyDescent="0.9">
      <c r="A4" s="377"/>
      <c r="B4" s="373" t="s">
        <v>124</v>
      </c>
      <c r="C4" s="374"/>
      <c r="D4" s="216">
        <f>I35</f>
        <v>0</v>
      </c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</row>
    <row r="5" spans="1:16" ht="25" customHeight="1" thickBot="1" x14ac:dyDescent="0.95">
      <c r="A5" s="378"/>
      <c r="B5" s="373" t="s">
        <v>125</v>
      </c>
      <c r="C5" s="374"/>
      <c r="D5" s="217">
        <f>K59</f>
        <v>0</v>
      </c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</row>
    <row r="6" spans="1:16" ht="25" customHeight="1" thickBot="1" x14ac:dyDescent="0.95">
      <c r="A6" s="375" t="s">
        <v>126</v>
      </c>
      <c r="B6" s="376"/>
      <c r="C6" s="376"/>
      <c r="D6" s="218">
        <f>SUM(D2:D5)</f>
        <v>0</v>
      </c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</row>
    <row r="7" spans="1:16" ht="18.5" customHeight="1" thickBot="1" x14ac:dyDescent="0.95">
      <c r="A7" s="337"/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</row>
    <row r="8" spans="1:16" ht="36.5" thickBot="1" x14ac:dyDescent="0.85">
      <c r="A8" s="408" t="s">
        <v>81</v>
      </c>
      <c r="B8" s="409"/>
      <c r="C8" s="409"/>
      <c r="D8" s="409"/>
      <c r="E8" s="409"/>
      <c r="F8" s="409"/>
      <c r="G8" s="409"/>
      <c r="H8" s="409"/>
      <c r="I8" s="409"/>
      <c r="J8" s="409"/>
      <c r="K8" s="409"/>
      <c r="L8" s="409"/>
      <c r="M8" s="409"/>
      <c r="N8" s="409"/>
      <c r="O8" s="409"/>
      <c r="P8" s="110"/>
    </row>
    <row r="9" spans="1:16" ht="59.5" customHeight="1" thickTop="1" thickBot="1" x14ac:dyDescent="0.85">
      <c r="A9" s="731" t="s">
        <v>598</v>
      </c>
      <c r="B9" s="732"/>
      <c r="C9" s="732"/>
      <c r="D9" s="732"/>
      <c r="E9" s="733"/>
      <c r="F9" s="336">
        <v>0</v>
      </c>
      <c r="G9" s="333"/>
      <c r="H9" s="333"/>
      <c r="I9" s="333"/>
      <c r="J9" s="333"/>
      <c r="K9" s="333"/>
      <c r="L9" s="333"/>
      <c r="M9" s="333"/>
      <c r="N9" s="333"/>
      <c r="O9" s="333"/>
      <c r="P9" s="88"/>
    </row>
    <row r="10" spans="1:16" ht="22" thickTop="1" thickBot="1" x14ac:dyDescent="0.55000000000000004">
      <c r="A10" s="1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2"/>
      <c r="P10" s="12"/>
    </row>
    <row r="11" spans="1:16" ht="21.5" thickBot="1" x14ac:dyDescent="0.55000000000000004">
      <c r="A11" s="729"/>
      <c r="B11" s="730"/>
      <c r="C11" s="730"/>
      <c r="D11" s="730"/>
      <c r="E11" s="730"/>
      <c r="F11" s="730"/>
      <c r="G11" s="730"/>
      <c r="H11" s="730"/>
      <c r="I11" s="730"/>
      <c r="J11" s="730"/>
      <c r="K11" s="730"/>
      <c r="L11" s="730"/>
      <c r="M11" s="730"/>
      <c r="N11" s="730"/>
      <c r="O11" s="730"/>
      <c r="P11" s="338"/>
    </row>
    <row r="12" spans="1:16" ht="37.5" customHeight="1" x14ac:dyDescent="0.8">
      <c r="A12" s="424" t="s">
        <v>457</v>
      </c>
      <c r="B12" s="424"/>
      <c r="C12" s="424"/>
      <c r="D12" s="424"/>
      <c r="E12" s="424"/>
      <c r="F12" s="424"/>
      <c r="G12" s="424"/>
      <c r="H12" s="424"/>
      <c r="I12" s="424"/>
      <c r="J12" s="424"/>
      <c r="K12" s="424"/>
      <c r="L12" s="424"/>
      <c r="M12" s="424"/>
      <c r="N12" s="424"/>
      <c r="O12" s="424"/>
      <c r="P12" s="88"/>
    </row>
    <row r="13" spans="1:16" ht="52.5" customHeight="1" thickBot="1" x14ac:dyDescent="0.65">
      <c r="A13" s="2"/>
      <c r="B13" s="9"/>
      <c r="C13" s="9"/>
      <c r="D13" s="365" t="s">
        <v>40</v>
      </c>
      <c r="E13" s="365"/>
      <c r="F13" s="365"/>
      <c r="G13" s="365"/>
      <c r="H13" s="365"/>
      <c r="I13" s="9"/>
      <c r="J13" s="407" t="s">
        <v>459</v>
      </c>
      <c r="K13" s="407"/>
      <c r="L13" s="407"/>
      <c r="M13" s="407"/>
      <c r="N13" s="8"/>
      <c r="O13" s="148" t="s">
        <v>408</v>
      </c>
      <c r="P13" s="12"/>
    </row>
    <row r="14" spans="1:16" ht="26.5" thickBot="1" x14ac:dyDescent="0.55000000000000004">
      <c r="A14" s="366" t="s">
        <v>42</v>
      </c>
      <c r="B14" s="366"/>
      <c r="C14" s="383"/>
      <c r="D14" s="12"/>
      <c r="E14" s="367" t="s">
        <v>43</v>
      </c>
      <c r="F14" s="368"/>
      <c r="G14" s="230" t="s">
        <v>44</v>
      </c>
      <c r="H14" s="22" t="s">
        <v>45</v>
      </c>
      <c r="I14" s="16"/>
      <c r="J14" s="12"/>
      <c r="K14" s="381" t="s">
        <v>43</v>
      </c>
      <c r="L14" s="382"/>
      <c r="M14" s="76" t="s">
        <v>44</v>
      </c>
      <c r="N14" s="60" t="s">
        <v>73</v>
      </c>
      <c r="O14" s="12"/>
      <c r="P14" s="12"/>
    </row>
    <row r="15" spans="1:16" ht="52" customHeight="1" thickTop="1" thickBot="1" x14ac:dyDescent="0.5">
      <c r="A15" s="384" t="s">
        <v>566</v>
      </c>
      <c r="B15" s="386" t="s">
        <v>441</v>
      </c>
      <c r="C15" s="383"/>
      <c r="D15" s="226" t="s">
        <v>48</v>
      </c>
      <c r="E15" s="369"/>
      <c r="F15" s="370"/>
      <c r="G15" s="254">
        <v>0</v>
      </c>
      <c r="H15" s="229" t="e">
        <f>INDEX('iKM-PI Quality '!C4:C26, MATCH(E15, 'iKM-PI Quality '!A4:A26, 0))</f>
        <v>#N/A</v>
      </c>
      <c r="I15" s="16"/>
      <c r="J15" s="232" t="s">
        <v>49</v>
      </c>
      <c r="K15" s="395"/>
      <c r="L15" s="395"/>
      <c r="M15" s="235"/>
      <c r="N15" s="388" t="s">
        <v>414</v>
      </c>
      <c r="O15" s="12"/>
      <c r="P15" s="12"/>
    </row>
    <row r="16" spans="1:16" ht="52" customHeight="1" thickBot="1" x14ac:dyDescent="0.5">
      <c r="A16" s="385"/>
      <c r="B16" s="387"/>
      <c r="C16" s="383"/>
      <c r="D16" s="227" t="s">
        <v>50</v>
      </c>
      <c r="E16" s="369"/>
      <c r="F16" s="370"/>
      <c r="G16" s="254">
        <v>0</v>
      </c>
      <c r="H16" s="229" t="e">
        <f>INDEX('iKM-PI Quality '!C4:C26, MATCH(E16, 'iKM-PI Quality '!A4:A26, 0))</f>
        <v>#N/A</v>
      </c>
      <c r="I16" s="16"/>
      <c r="J16" s="233" t="s">
        <v>51</v>
      </c>
      <c r="K16" s="395"/>
      <c r="L16" s="395"/>
      <c r="M16" s="235"/>
      <c r="N16" s="388"/>
      <c r="O16" s="12"/>
      <c r="P16" s="12"/>
    </row>
    <row r="17" spans="1:19" ht="52" customHeight="1" thickBot="1" x14ac:dyDescent="0.5">
      <c r="A17" s="385"/>
      <c r="B17" s="387"/>
      <c r="C17" s="383"/>
      <c r="D17" s="228" t="s">
        <v>52</v>
      </c>
      <c r="E17" s="369"/>
      <c r="F17" s="370"/>
      <c r="G17" s="254">
        <v>0</v>
      </c>
      <c r="H17" s="229" t="e">
        <f>INDEX('iKM-PI Quality '!C5:C27, MATCH(E17, 'iKM-PI Quality '!A5:A27, 0))</f>
        <v>#N/A</v>
      </c>
      <c r="I17" s="16"/>
      <c r="J17" s="233" t="s">
        <v>53</v>
      </c>
      <c r="K17" s="395"/>
      <c r="L17" s="395"/>
      <c r="M17" s="235"/>
      <c r="N17" s="388"/>
      <c r="O17" s="12"/>
      <c r="P17" s="12"/>
    </row>
    <row r="18" spans="1:19" ht="52" customHeight="1" thickBot="1" x14ac:dyDescent="0.5">
      <c r="A18" s="385"/>
      <c r="B18" s="387"/>
      <c r="C18" s="383"/>
      <c r="D18" s="228" t="s">
        <v>54</v>
      </c>
      <c r="E18" s="369"/>
      <c r="F18" s="370"/>
      <c r="G18" s="254">
        <v>0</v>
      </c>
      <c r="H18" s="229" t="e">
        <f>INDEX('iKM-PI Quality '!C6:C28, MATCH(E18, 'iKM-PI Quality '!A6:A28, 0))</f>
        <v>#N/A</v>
      </c>
      <c r="I18" s="16"/>
      <c r="J18" s="233" t="s">
        <v>55</v>
      </c>
      <c r="K18" s="395"/>
      <c r="L18" s="395"/>
      <c r="M18" s="235"/>
      <c r="N18" s="12"/>
      <c r="O18" s="12"/>
      <c r="P18" s="12"/>
    </row>
    <row r="19" spans="1:19" ht="52" customHeight="1" thickBot="1" x14ac:dyDescent="0.5">
      <c r="A19" s="12"/>
      <c r="B19" s="12"/>
      <c r="C19" s="383"/>
      <c r="D19" s="228" t="s">
        <v>56</v>
      </c>
      <c r="E19" s="369"/>
      <c r="F19" s="370"/>
      <c r="G19" s="254">
        <v>0</v>
      </c>
      <c r="H19" s="229" t="e">
        <f>INDEX('iKM-PI Quality '!C7:C29, MATCH(E19, 'iKM-PI Quality '!A7:A29, 0))</f>
        <v>#N/A</v>
      </c>
      <c r="I19" s="16"/>
      <c r="J19" s="233" t="s">
        <v>57</v>
      </c>
      <c r="K19" s="395"/>
      <c r="L19" s="395"/>
      <c r="M19" s="235"/>
      <c r="N19" s="12"/>
      <c r="O19" s="12"/>
      <c r="P19" s="12"/>
    </row>
    <row r="20" spans="1:19" ht="52" customHeight="1" thickBot="1" x14ac:dyDescent="0.5">
      <c r="A20" s="12"/>
      <c r="B20" s="12"/>
      <c r="C20" s="383"/>
      <c r="D20" s="227" t="s">
        <v>58</v>
      </c>
      <c r="E20" s="369"/>
      <c r="F20" s="370"/>
      <c r="G20" s="254">
        <v>0</v>
      </c>
      <c r="H20" s="229" t="e">
        <f>INDEX('iKM-PI Quality '!C8:C30, MATCH(E20, 'iKM-PI Quality '!A8:A30, 0))</f>
        <v>#N/A</v>
      </c>
      <c r="I20" s="16"/>
      <c r="J20" s="234" t="s">
        <v>59</v>
      </c>
      <c r="K20" s="395"/>
      <c r="L20" s="395"/>
      <c r="M20" s="235"/>
      <c r="N20" s="12"/>
      <c r="O20" s="12"/>
      <c r="P20" s="12"/>
    </row>
    <row r="21" spans="1:19" ht="22.5" customHeight="1" thickBot="1" x14ac:dyDescent="0.5">
      <c r="A21" s="12"/>
      <c r="B21" s="12"/>
      <c r="C21" s="12"/>
      <c r="D21" s="396" t="s">
        <v>86</v>
      </c>
      <c r="E21" s="397"/>
      <c r="F21" s="398"/>
      <c r="G21" s="231">
        <v>0</v>
      </c>
      <c r="H21" s="12"/>
      <c r="I21" s="12"/>
      <c r="J21" s="12"/>
      <c r="K21" s="12"/>
      <c r="L21" s="12"/>
      <c r="M21" s="12"/>
      <c r="N21" s="12"/>
      <c r="O21" s="12"/>
      <c r="P21" s="12"/>
    </row>
    <row r="22" spans="1:19" ht="21.5" customHeight="1" thickBot="1" x14ac:dyDescent="0.5">
      <c r="A22" s="12"/>
      <c r="B22" s="12"/>
      <c r="C22" s="12"/>
      <c r="D22" s="396" t="s">
        <v>61</v>
      </c>
      <c r="E22" s="397"/>
      <c r="F22" s="398"/>
      <c r="G22" s="224">
        <f>SUM(G15:G21)</f>
        <v>0</v>
      </c>
      <c r="H22" s="12"/>
      <c r="I22" s="56" t="s">
        <v>62</v>
      </c>
      <c r="J22" s="56"/>
      <c r="K22" s="56"/>
      <c r="L22" s="56" t="s">
        <v>462</v>
      </c>
      <c r="M22" s="56"/>
      <c r="N22" s="57"/>
      <c r="O22" s="12"/>
      <c r="P22" s="12"/>
    </row>
    <row r="23" spans="1:19" ht="21.5" thickBot="1" x14ac:dyDescent="0.5">
      <c r="A23" s="12"/>
      <c r="B23" s="12"/>
      <c r="C23" s="12"/>
      <c r="D23" s="401" t="s">
        <v>64</v>
      </c>
      <c r="E23" s="402"/>
      <c r="F23" s="403"/>
      <c r="G23" s="224">
        <f>MIN(100,G22/0.6)</f>
        <v>0</v>
      </c>
      <c r="H23" s="12"/>
      <c r="I23" s="399" t="s">
        <v>65</v>
      </c>
      <c r="J23" s="399"/>
      <c r="K23" s="399"/>
      <c r="L23" s="399"/>
      <c r="M23" s="399"/>
      <c r="N23" s="400"/>
      <c r="O23" s="38"/>
      <c r="P23" s="38"/>
      <c r="Q23" s="11"/>
      <c r="R23" s="11"/>
      <c r="S23" s="11"/>
    </row>
    <row r="24" spans="1:19" ht="21.5" thickBot="1" x14ac:dyDescent="0.5">
      <c r="A24" s="12"/>
      <c r="B24" s="12"/>
      <c r="C24" s="12"/>
      <c r="D24" s="392" t="s">
        <v>66</v>
      </c>
      <c r="E24" s="393"/>
      <c r="F24" s="394"/>
      <c r="G24" s="225">
        <f>(G23*30%)</f>
        <v>0</v>
      </c>
      <c r="H24" s="12"/>
      <c r="I24" s="399" t="s">
        <v>67</v>
      </c>
      <c r="J24" s="399"/>
      <c r="K24" s="399"/>
      <c r="L24" s="399"/>
      <c r="M24" s="399"/>
      <c r="N24" s="400"/>
      <c r="O24" s="12"/>
      <c r="P24" s="12"/>
    </row>
    <row r="25" spans="1:19" ht="21.5" thickTop="1" x14ac:dyDescent="0.35">
      <c r="A25" s="12"/>
      <c r="B25" s="12"/>
      <c r="C25" s="12"/>
      <c r="D25" s="12"/>
      <c r="E25" s="12"/>
      <c r="F25" s="12"/>
      <c r="G25" s="12"/>
      <c r="H25" s="12"/>
      <c r="I25" s="399" t="s">
        <v>68</v>
      </c>
      <c r="J25" s="399"/>
      <c r="K25" s="399"/>
      <c r="L25" s="399"/>
      <c r="M25" s="399"/>
      <c r="N25" s="400"/>
      <c r="O25" s="12"/>
      <c r="P25" s="12"/>
    </row>
    <row r="26" spans="1:19" ht="21" x14ac:dyDescent="0.35">
      <c r="A26" s="12"/>
      <c r="B26" s="12"/>
      <c r="C26" s="12"/>
      <c r="D26" s="12"/>
      <c r="E26" s="12"/>
      <c r="F26" s="12"/>
      <c r="G26" s="12"/>
      <c r="H26" s="12"/>
      <c r="I26" s="399" t="s">
        <v>69</v>
      </c>
      <c r="J26" s="399"/>
      <c r="K26" s="399"/>
      <c r="L26" s="399"/>
      <c r="M26" s="399"/>
      <c r="N26" s="400"/>
      <c r="O26" s="12"/>
      <c r="P26" s="12"/>
    </row>
    <row r="27" spans="1:19" ht="21.5" thickBot="1" x14ac:dyDescent="0.4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9" ht="21.5" thickBot="1" x14ac:dyDescent="0.55000000000000004">
      <c r="A28" s="729"/>
      <c r="B28" s="730"/>
      <c r="C28" s="730"/>
      <c r="D28" s="730"/>
      <c r="E28" s="730"/>
      <c r="F28" s="730"/>
      <c r="G28" s="730"/>
      <c r="H28" s="730"/>
      <c r="I28" s="730"/>
      <c r="J28" s="730"/>
      <c r="K28" s="730"/>
      <c r="L28" s="730"/>
      <c r="M28" s="730"/>
      <c r="N28" s="730"/>
      <c r="O28" s="730"/>
      <c r="P28" s="122"/>
    </row>
    <row r="29" spans="1:19" ht="37.5" customHeight="1" x14ac:dyDescent="0.8">
      <c r="A29" s="424" t="s">
        <v>87</v>
      </c>
      <c r="B29" s="424"/>
      <c r="C29" s="424"/>
      <c r="D29" s="424"/>
      <c r="E29" s="424"/>
      <c r="F29" s="424"/>
      <c r="G29" s="424"/>
      <c r="H29" s="424"/>
      <c r="I29" s="424"/>
      <c r="J29" s="424"/>
      <c r="K29" s="424"/>
      <c r="L29" s="424"/>
      <c r="M29" s="424"/>
      <c r="N29" s="424"/>
      <c r="O29" s="424"/>
      <c r="P29" s="88"/>
    </row>
    <row r="30" spans="1:19" ht="16.5" customHeight="1" thickBot="1" x14ac:dyDescent="0.4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9" ht="21.75" customHeight="1" thickTop="1" thickBot="1" x14ac:dyDescent="0.55000000000000004">
      <c r="A31" s="463" t="s">
        <v>559</v>
      </c>
      <c r="B31" s="463"/>
      <c r="C31" s="12"/>
      <c r="D31" s="457" t="s">
        <v>71</v>
      </c>
      <c r="E31" s="458"/>
      <c r="F31" s="459"/>
      <c r="G31" s="459"/>
      <c r="H31" s="460"/>
      <c r="I31" s="236" t="s">
        <v>72</v>
      </c>
      <c r="J31" s="12"/>
      <c r="K31" s="430" t="s">
        <v>73</v>
      </c>
      <c r="L31" s="431"/>
      <c r="M31" s="12"/>
      <c r="N31" s="12"/>
      <c r="O31" s="12"/>
      <c r="P31" s="12"/>
    </row>
    <row r="32" spans="1:19" ht="47" customHeight="1" thickTop="1" thickBot="1" x14ac:dyDescent="0.4">
      <c r="A32" s="463"/>
      <c r="B32" s="463"/>
      <c r="C32" s="12"/>
      <c r="D32" s="455"/>
      <c r="E32" s="455"/>
      <c r="F32" s="456"/>
      <c r="G32" s="456"/>
      <c r="H32" s="456"/>
      <c r="I32" s="238">
        <v>0</v>
      </c>
      <c r="J32" s="12"/>
      <c r="K32" s="461" t="s">
        <v>556</v>
      </c>
      <c r="L32" s="461"/>
      <c r="M32" s="12"/>
      <c r="N32" s="12"/>
      <c r="O32" s="12"/>
      <c r="P32" s="12"/>
    </row>
    <row r="33" spans="1:16" ht="47" customHeight="1" thickTop="1" thickBot="1" x14ac:dyDescent="0.4">
      <c r="A33" s="463"/>
      <c r="B33" s="463"/>
      <c r="C33" s="12"/>
      <c r="D33" s="455"/>
      <c r="E33" s="455"/>
      <c r="F33" s="456"/>
      <c r="G33" s="456"/>
      <c r="H33" s="456"/>
      <c r="I33" s="238">
        <v>0</v>
      </c>
      <c r="J33" s="12"/>
      <c r="K33" s="462"/>
      <c r="L33" s="462"/>
      <c r="M33" s="12"/>
      <c r="N33" s="12"/>
      <c r="O33" s="12"/>
      <c r="P33" s="12"/>
    </row>
    <row r="34" spans="1:16" ht="19.5" customHeight="1" thickTop="1" thickBot="1" x14ac:dyDescent="0.5">
      <c r="A34" s="463"/>
      <c r="B34" s="463"/>
      <c r="C34" s="12"/>
      <c r="D34" s="12"/>
      <c r="E34" s="12"/>
      <c r="F34" s="12"/>
      <c r="G34" s="452" t="s">
        <v>75</v>
      </c>
      <c r="H34" s="403"/>
      <c r="I34" s="237">
        <f>MIN(40,I32+I33)</f>
        <v>0</v>
      </c>
      <c r="J34" s="12"/>
      <c r="K34" s="462"/>
      <c r="L34" s="462"/>
      <c r="M34" s="12"/>
      <c r="N34" s="12"/>
      <c r="O34" s="12"/>
      <c r="P34" s="12"/>
    </row>
    <row r="35" spans="1:16" ht="21.5" thickBot="1" x14ac:dyDescent="0.5">
      <c r="A35" s="463"/>
      <c r="B35" s="463"/>
      <c r="C35" s="12"/>
      <c r="D35" s="12"/>
      <c r="E35" s="12"/>
      <c r="F35" s="12"/>
      <c r="G35" s="453" t="s">
        <v>66</v>
      </c>
      <c r="H35" s="454"/>
      <c r="I35" s="223">
        <f>SUM(I34/40*15)</f>
        <v>0</v>
      </c>
      <c r="J35" s="12"/>
      <c r="K35" s="462"/>
      <c r="L35" s="462"/>
      <c r="M35" s="12"/>
      <c r="N35" s="12"/>
      <c r="O35" s="12"/>
      <c r="P35" s="12"/>
    </row>
    <row r="36" spans="1:16" ht="21.5" thickBot="1" x14ac:dyDescent="0.4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ht="21.5" thickBot="1" x14ac:dyDescent="0.55000000000000004">
      <c r="A37" s="729"/>
      <c r="B37" s="730"/>
      <c r="C37" s="730"/>
      <c r="D37" s="730"/>
      <c r="E37" s="730"/>
      <c r="F37" s="730"/>
      <c r="G37" s="730"/>
      <c r="H37" s="730"/>
      <c r="I37" s="730"/>
      <c r="J37" s="730"/>
      <c r="K37" s="730"/>
      <c r="L37" s="730"/>
      <c r="M37" s="730"/>
      <c r="N37" s="730"/>
      <c r="O37" s="730"/>
      <c r="P37" s="122"/>
    </row>
    <row r="38" spans="1:16" ht="37.5" customHeight="1" x14ac:dyDescent="0.8">
      <c r="A38" s="424" t="s">
        <v>415</v>
      </c>
      <c r="B38" s="424"/>
      <c r="C38" s="424"/>
      <c r="D38" s="424"/>
      <c r="E38" s="424"/>
      <c r="F38" s="424"/>
      <c r="G38" s="424"/>
      <c r="H38" s="424"/>
      <c r="I38" s="424"/>
      <c r="J38" s="424"/>
      <c r="K38" s="424"/>
      <c r="L38" s="424"/>
      <c r="M38" s="424"/>
      <c r="N38" s="424"/>
      <c r="O38" s="424"/>
      <c r="P38" s="88"/>
    </row>
    <row r="39" spans="1:16" ht="21" x14ac:dyDescent="0.5">
      <c r="A39" s="1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21" x14ac:dyDescent="0.5">
      <c r="A40" s="12"/>
      <c r="B40" s="441" t="s">
        <v>88</v>
      </c>
      <c r="C40" s="444"/>
      <c r="D40" s="445"/>
      <c r="E40" s="12"/>
      <c r="F40" s="12"/>
      <c r="G40" s="12"/>
      <c r="H40" s="441" t="s">
        <v>89</v>
      </c>
      <c r="I40" s="444"/>
      <c r="J40" s="445"/>
      <c r="K40" s="12"/>
      <c r="L40" s="12"/>
      <c r="M40" s="12"/>
      <c r="N40" s="12"/>
      <c r="O40" s="12"/>
      <c r="P40" s="12"/>
    </row>
    <row r="41" spans="1:16" ht="21" x14ac:dyDescent="0.5">
      <c r="A41" s="12"/>
      <c r="B41" s="12"/>
      <c r="C41" s="447" t="s">
        <v>90</v>
      </c>
      <c r="D41" s="448"/>
      <c r="E41" s="448"/>
      <c r="F41" s="449"/>
      <c r="G41" s="12"/>
      <c r="H41" s="12"/>
      <c r="I41" s="124" t="s">
        <v>91</v>
      </c>
      <c r="J41" s="124"/>
      <c r="K41" s="124"/>
      <c r="L41" s="125"/>
      <c r="M41" s="126"/>
      <c r="N41" s="12"/>
      <c r="O41" s="12"/>
      <c r="P41" s="12"/>
    </row>
    <row r="42" spans="1:16" ht="21" x14ac:dyDescent="0.5">
      <c r="A42" s="12"/>
      <c r="B42" s="12"/>
      <c r="C42" s="432" t="s">
        <v>92</v>
      </c>
      <c r="D42" s="433"/>
      <c r="E42" s="433"/>
      <c r="F42" s="433"/>
      <c r="G42" s="433"/>
      <c r="H42" s="12"/>
      <c r="I42" s="124" t="s">
        <v>93</v>
      </c>
      <c r="J42" s="124"/>
      <c r="K42" s="124"/>
      <c r="L42" s="124"/>
      <c r="M42" s="127"/>
      <c r="N42" s="12"/>
      <c r="O42" s="12"/>
      <c r="P42" s="12"/>
    </row>
    <row r="43" spans="1:16" ht="21" x14ac:dyDescent="0.5">
      <c r="A43" s="12"/>
      <c r="B43" s="441" t="s">
        <v>94</v>
      </c>
      <c r="C43" s="442"/>
      <c r="D43" s="443"/>
      <c r="E43" s="12"/>
      <c r="F43" s="12"/>
      <c r="G43" s="12"/>
      <c r="H43" s="12"/>
      <c r="I43" s="124" t="s">
        <v>95</v>
      </c>
      <c r="J43" s="128"/>
      <c r="K43" s="128"/>
      <c r="L43" s="128"/>
      <c r="M43" s="127"/>
      <c r="N43" s="12"/>
      <c r="O43" s="12"/>
      <c r="P43" s="12"/>
    </row>
    <row r="44" spans="1:16" ht="21" x14ac:dyDescent="0.5">
      <c r="A44" s="12"/>
      <c r="B44" s="12"/>
      <c r="C44" s="450" t="s">
        <v>96</v>
      </c>
      <c r="D44" s="451"/>
      <c r="E44" s="451"/>
      <c r="F44" s="451"/>
      <c r="G44" s="126"/>
      <c r="H44" s="12"/>
      <c r="I44" s="124" t="s">
        <v>97</v>
      </c>
      <c r="J44" s="128"/>
      <c r="K44" s="128"/>
      <c r="L44" s="128"/>
      <c r="M44" s="127"/>
      <c r="N44" s="12"/>
      <c r="O44" s="12"/>
      <c r="P44" s="12"/>
    </row>
    <row r="45" spans="1:16" ht="21" x14ac:dyDescent="0.5">
      <c r="A45" s="12"/>
      <c r="B45" s="12"/>
      <c r="C45" s="124" t="s">
        <v>98</v>
      </c>
      <c r="D45" s="128"/>
      <c r="E45" s="129"/>
      <c r="F45" s="129"/>
      <c r="G45" s="127"/>
      <c r="H45" s="12"/>
      <c r="I45" s="124" t="s">
        <v>99</v>
      </c>
      <c r="J45" s="128"/>
      <c r="K45" s="128"/>
      <c r="L45" s="128"/>
      <c r="M45" s="127"/>
      <c r="N45" s="12"/>
      <c r="O45" s="12"/>
      <c r="P45" s="12"/>
    </row>
    <row r="46" spans="1:16" ht="21" x14ac:dyDescent="0.5">
      <c r="A46" s="12"/>
      <c r="B46" s="12"/>
      <c r="C46" s="124" t="s">
        <v>100</v>
      </c>
      <c r="D46" s="128"/>
      <c r="E46" s="128"/>
      <c r="F46" s="128"/>
      <c r="G46" s="130"/>
      <c r="H46" s="12"/>
      <c r="I46" s="131" t="s">
        <v>101</v>
      </c>
      <c r="J46" s="132"/>
      <c r="K46" s="132"/>
      <c r="L46" s="132"/>
      <c r="M46" s="127"/>
      <c r="N46" s="12"/>
      <c r="O46" s="12"/>
      <c r="P46" s="12"/>
    </row>
    <row r="47" spans="1:16" ht="21" x14ac:dyDescent="0.5">
      <c r="A47" s="12"/>
      <c r="B47" s="12"/>
      <c r="C47" s="133" t="s">
        <v>102</v>
      </c>
      <c r="D47" s="134"/>
      <c r="E47" s="134"/>
      <c r="F47" s="134"/>
      <c r="G47" s="135"/>
      <c r="H47" s="12"/>
      <c r="I47" s="154" t="s">
        <v>433</v>
      </c>
      <c r="J47" s="136"/>
      <c r="K47" s="136"/>
      <c r="L47" s="137"/>
      <c r="M47" s="136"/>
      <c r="N47" s="12"/>
      <c r="O47" s="12"/>
      <c r="P47" s="12"/>
    </row>
    <row r="48" spans="1:16" ht="21" x14ac:dyDescent="0.5">
      <c r="A48" s="12"/>
      <c r="B48" s="12"/>
      <c r="C48" s="124" t="s">
        <v>103</v>
      </c>
      <c r="D48" s="128"/>
      <c r="E48" s="128"/>
      <c r="F48" s="129"/>
      <c r="G48" s="127"/>
      <c r="H48" s="446" t="s">
        <v>104</v>
      </c>
      <c r="I48" s="442"/>
      <c r="J48" s="443"/>
      <c r="K48" s="12"/>
      <c r="L48" s="12"/>
      <c r="M48" s="12"/>
      <c r="N48" s="12"/>
      <c r="O48" s="12"/>
      <c r="P48" s="12"/>
    </row>
    <row r="49" spans="1:16" ht="21" x14ac:dyDescent="0.5">
      <c r="A49" s="12"/>
      <c r="B49" s="12"/>
      <c r="C49" s="124" t="s">
        <v>105</v>
      </c>
      <c r="D49" s="128"/>
      <c r="E49" s="128"/>
      <c r="F49" s="128"/>
      <c r="G49" s="127"/>
      <c r="H49" s="12"/>
      <c r="I49" s="124" t="s">
        <v>106</v>
      </c>
      <c r="J49" s="124"/>
      <c r="K49" s="124"/>
      <c r="L49" s="12"/>
      <c r="M49" s="12"/>
      <c r="N49" s="12"/>
      <c r="O49" s="12"/>
      <c r="P49" s="12"/>
    </row>
    <row r="50" spans="1:16" ht="23.25" customHeight="1" x14ac:dyDescent="0.5">
      <c r="A50" s="439" t="s">
        <v>516</v>
      </c>
      <c r="B50" s="440"/>
      <c r="C50" s="124" t="s">
        <v>107</v>
      </c>
      <c r="D50" s="128"/>
      <c r="E50" s="128"/>
      <c r="F50" s="128"/>
      <c r="G50" s="127"/>
      <c r="H50" s="12"/>
      <c r="I50" s="124" t="s">
        <v>108</v>
      </c>
      <c r="J50" s="124"/>
      <c r="K50" s="124"/>
      <c r="L50" s="12"/>
      <c r="M50" s="430" t="s">
        <v>73</v>
      </c>
      <c r="N50" s="431"/>
      <c r="O50" s="12"/>
      <c r="P50" s="12"/>
    </row>
    <row r="51" spans="1:16" ht="21" customHeight="1" x14ac:dyDescent="0.5">
      <c r="A51" s="439"/>
      <c r="B51" s="440"/>
      <c r="C51" s="124" t="s">
        <v>109</v>
      </c>
      <c r="D51" s="128"/>
      <c r="E51" s="128"/>
      <c r="F51" s="129"/>
      <c r="G51" s="127"/>
      <c r="H51" s="12"/>
      <c r="I51" s="124" t="s">
        <v>110</v>
      </c>
      <c r="J51" s="124"/>
      <c r="K51" s="124"/>
      <c r="L51" s="12"/>
      <c r="M51" s="437" t="s">
        <v>510</v>
      </c>
      <c r="N51" s="437"/>
      <c r="O51" s="12"/>
      <c r="P51" s="12"/>
    </row>
    <row r="52" spans="1:16" ht="21" customHeight="1" x14ac:dyDescent="0.5">
      <c r="A52" s="439"/>
      <c r="B52" s="440"/>
      <c r="C52" s="124" t="s">
        <v>111</v>
      </c>
      <c r="D52" s="128"/>
      <c r="E52" s="129"/>
      <c r="F52" s="129"/>
      <c r="G52" s="127"/>
      <c r="H52" s="12"/>
      <c r="I52" s="124" t="s">
        <v>112</v>
      </c>
      <c r="J52" s="124"/>
      <c r="K52" s="124"/>
      <c r="L52" s="12"/>
      <c r="M52" s="438"/>
      <c r="N52" s="438"/>
      <c r="O52" s="12"/>
      <c r="P52" s="12"/>
    </row>
    <row r="53" spans="1:16" ht="21" customHeight="1" x14ac:dyDescent="0.5">
      <c r="A53" s="439"/>
      <c r="B53" s="440"/>
      <c r="C53" s="124" t="s">
        <v>113</v>
      </c>
      <c r="D53" s="128"/>
      <c r="E53" s="128"/>
      <c r="F53" s="128"/>
      <c r="G53" s="127"/>
      <c r="H53" s="12"/>
      <c r="I53" s="124" t="s">
        <v>114</v>
      </c>
      <c r="J53" s="124"/>
      <c r="K53" s="124"/>
      <c r="L53" s="12"/>
      <c r="M53" s="438"/>
      <c r="N53" s="438"/>
      <c r="O53" s="12"/>
      <c r="P53" s="12"/>
    </row>
    <row r="54" spans="1:16" ht="21" customHeight="1" x14ac:dyDescent="0.5">
      <c r="A54" s="439"/>
      <c r="B54" s="440"/>
      <c r="C54" s="124" t="s">
        <v>115</v>
      </c>
      <c r="D54" s="128"/>
      <c r="E54" s="128"/>
      <c r="F54" s="128"/>
      <c r="G54" s="127"/>
      <c r="H54" s="12"/>
      <c r="I54" s="435" t="s">
        <v>416</v>
      </c>
      <c r="J54" s="434"/>
      <c r="K54" s="436"/>
      <c r="L54" s="12"/>
      <c r="M54" s="12"/>
      <c r="N54" s="12"/>
      <c r="O54" s="12"/>
      <c r="P54" s="12"/>
    </row>
    <row r="55" spans="1:16" ht="21" customHeight="1" x14ac:dyDescent="0.5">
      <c r="A55" s="12"/>
      <c r="B55" s="12"/>
      <c r="C55" s="124" t="s">
        <v>116</v>
      </c>
      <c r="D55" s="128"/>
      <c r="E55" s="128"/>
      <c r="F55" s="128"/>
      <c r="G55" s="127"/>
      <c r="H55" s="12"/>
      <c r="I55" s="435" t="s">
        <v>434</v>
      </c>
      <c r="J55" s="434"/>
      <c r="K55" s="436"/>
      <c r="L55" s="12"/>
      <c r="M55" s="12"/>
      <c r="N55" s="12"/>
      <c r="O55" s="12"/>
      <c r="P55" s="12"/>
    </row>
    <row r="56" spans="1:16" ht="21" customHeight="1" x14ac:dyDescent="0.5">
      <c r="A56" s="12"/>
      <c r="B56" s="12"/>
      <c r="C56" s="124" t="s">
        <v>117</v>
      </c>
      <c r="D56" s="128"/>
      <c r="E56" s="128"/>
      <c r="F56" s="128"/>
      <c r="G56" s="127"/>
      <c r="H56" s="12"/>
      <c r="I56" s="435" t="s">
        <v>417</v>
      </c>
      <c r="J56" s="434"/>
      <c r="K56" s="436"/>
      <c r="L56" s="12"/>
      <c r="M56" s="12"/>
      <c r="N56" s="12"/>
      <c r="O56" s="12"/>
      <c r="P56" s="12"/>
    </row>
    <row r="57" spans="1:16" ht="27" customHeight="1" x14ac:dyDescent="0.5">
      <c r="A57" s="12"/>
      <c r="B57" s="12"/>
      <c r="C57" s="124" t="s">
        <v>118</v>
      </c>
      <c r="D57" s="128"/>
      <c r="E57" s="128"/>
      <c r="F57" s="128"/>
      <c r="G57" s="127"/>
      <c r="H57" s="12"/>
      <c r="I57" s="434" t="s">
        <v>418</v>
      </c>
      <c r="J57" s="434"/>
      <c r="K57" s="434"/>
      <c r="L57" s="12"/>
      <c r="M57" s="12"/>
      <c r="N57" s="12"/>
      <c r="O57" s="12"/>
      <c r="P57" s="12"/>
    </row>
    <row r="58" spans="1:16" ht="21.5" thickBot="1" x14ac:dyDescent="0.55000000000000004">
      <c r="A58" s="12"/>
      <c r="B58" s="12"/>
      <c r="C58" s="426" t="s">
        <v>119</v>
      </c>
      <c r="D58" s="427"/>
      <c r="E58" s="427"/>
      <c r="F58" s="427"/>
      <c r="G58" s="127"/>
      <c r="H58" s="12"/>
      <c r="I58" s="12"/>
      <c r="J58" s="12"/>
      <c r="K58" s="12"/>
      <c r="L58" s="12"/>
      <c r="M58" s="12"/>
      <c r="N58" s="12"/>
      <c r="O58" s="12"/>
      <c r="P58" s="12"/>
    </row>
    <row r="59" spans="1:16" ht="21.5" thickBot="1" x14ac:dyDescent="0.55000000000000004">
      <c r="A59" s="12"/>
      <c r="B59" s="12"/>
      <c r="C59" s="12"/>
      <c r="D59" s="12"/>
      <c r="E59" s="12"/>
      <c r="F59" s="12"/>
      <c r="G59" s="12"/>
      <c r="H59" s="12"/>
      <c r="I59" s="428" t="s">
        <v>120</v>
      </c>
      <c r="J59" s="429"/>
      <c r="K59" s="239"/>
      <c r="L59" s="12"/>
      <c r="M59" s="12"/>
      <c r="N59" s="12"/>
      <c r="O59" s="12"/>
      <c r="P59" s="12"/>
    </row>
    <row r="60" spans="1:16" ht="21.5" thickBot="1" x14ac:dyDescent="0.4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 spans="1:16" ht="21.5" thickBot="1" x14ac:dyDescent="0.55000000000000004">
      <c r="A61" s="729"/>
      <c r="B61" s="730"/>
      <c r="C61" s="730"/>
      <c r="D61" s="730"/>
      <c r="E61" s="730"/>
      <c r="F61" s="730"/>
      <c r="G61" s="730"/>
      <c r="H61" s="730"/>
      <c r="I61" s="730"/>
      <c r="J61" s="730"/>
      <c r="K61" s="730"/>
      <c r="L61" s="730"/>
      <c r="M61" s="730"/>
      <c r="N61" s="730"/>
      <c r="O61" s="730"/>
      <c r="P61" s="122"/>
    </row>
  </sheetData>
  <sheetProtection algorithmName="SHA-512" hashValue="WE80DjY9qSaPaO3KgEPXHRH75s/vn60KoITF7GUH1bKx49QtpObOOrKVc/XyVjt2XW1a8gVxNjFnhiQw9f2CIA==" saltValue="m+ocbAD9z9Hryj/YxzlykQ==" spinCount="100000" sheet="1" selectLockedCells="1"/>
  <dataConsolidate/>
  <mergeCells count="71">
    <mergeCell ref="A11:O11"/>
    <mergeCell ref="A6:C6"/>
    <mergeCell ref="A8:O8"/>
    <mergeCell ref="A1:O1"/>
    <mergeCell ref="A2:A5"/>
    <mergeCell ref="B2:C2"/>
    <mergeCell ref="G2:J2"/>
    <mergeCell ref="B3:C3"/>
    <mergeCell ref="G3:J3"/>
    <mergeCell ref="B4:C4"/>
    <mergeCell ref="B5:C5"/>
    <mergeCell ref="A12:O12"/>
    <mergeCell ref="D13:H13"/>
    <mergeCell ref="J13:M13"/>
    <mergeCell ref="A14:B14"/>
    <mergeCell ref="C14:C20"/>
    <mergeCell ref="E14:F14"/>
    <mergeCell ref="K14:L14"/>
    <mergeCell ref="A15:A18"/>
    <mergeCell ref="B15:B18"/>
    <mergeCell ref="E15:F15"/>
    <mergeCell ref="K15:L15"/>
    <mergeCell ref="N15:N17"/>
    <mergeCell ref="E16:F16"/>
    <mergeCell ref="K16:L16"/>
    <mergeCell ref="E17:F17"/>
    <mergeCell ref="K17:L17"/>
    <mergeCell ref="E18:F18"/>
    <mergeCell ref="K18:L18"/>
    <mergeCell ref="E19:F19"/>
    <mergeCell ref="K19:L19"/>
    <mergeCell ref="E20:F20"/>
    <mergeCell ref="K20:L20"/>
    <mergeCell ref="D21:F21"/>
    <mergeCell ref="D22:F22"/>
    <mergeCell ref="D23:F23"/>
    <mergeCell ref="I23:N23"/>
    <mergeCell ref="D24:F24"/>
    <mergeCell ref="I24:N24"/>
    <mergeCell ref="I25:N25"/>
    <mergeCell ref="I26:N26"/>
    <mergeCell ref="A28:O28"/>
    <mergeCell ref="A29:O29"/>
    <mergeCell ref="A31:B35"/>
    <mergeCell ref="D31:H31"/>
    <mergeCell ref="K31:L31"/>
    <mergeCell ref="D32:H32"/>
    <mergeCell ref="K32:L35"/>
    <mergeCell ref="D33:H33"/>
    <mergeCell ref="G34:H34"/>
    <mergeCell ref="G35:H35"/>
    <mergeCell ref="A37:O37"/>
    <mergeCell ref="A38:O38"/>
    <mergeCell ref="B40:D40"/>
    <mergeCell ref="H40:J40"/>
    <mergeCell ref="C58:F58"/>
    <mergeCell ref="I59:J59"/>
    <mergeCell ref="A61:O61"/>
    <mergeCell ref="A9:E9"/>
    <mergeCell ref="M50:N50"/>
    <mergeCell ref="M51:N53"/>
    <mergeCell ref="I54:K54"/>
    <mergeCell ref="I55:K55"/>
    <mergeCell ref="I56:K56"/>
    <mergeCell ref="I57:K57"/>
    <mergeCell ref="C41:F41"/>
    <mergeCell ref="C42:G42"/>
    <mergeCell ref="B43:D43"/>
    <mergeCell ref="C44:F44"/>
    <mergeCell ref="H48:J48"/>
    <mergeCell ref="A50:B54"/>
  </mergeCells>
  <hyperlinks>
    <hyperlink ref="O13" r:id="rId1" display="Link to Pracice Insights Quality Help Menu" xr:uid="{F4C39C5F-057E-4E2A-BFEF-DD084029EFF1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C0A3EFB-848C-4981-8C34-860ED5FEFB79}">
          <x14:formula1>
            <xm:f>IA!$E$2:$E$96</xm:f>
          </x14:formula1>
          <xm:sqref>D32:H33</xm:sqref>
        </x14:dataValidation>
        <x14:dataValidation type="list" allowBlank="1" showInputMessage="1" showErrorMessage="1" xr:uid="{3DE47B4C-0DEE-4961-AC46-35819CEA2257}">
          <x14:formula1>
            <xm:f>'iKM-PI Quality '!$A$3:$A$26</xm:f>
          </x14:formula1>
          <xm:sqref>K15:L20 E15:F20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E6895-DC62-4A07-9537-61C20FCC87C0}">
  <sheetPr>
    <tabColor theme="0"/>
  </sheetPr>
  <dimension ref="A1:H26"/>
  <sheetViews>
    <sheetView topLeftCell="A5" zoomScale="70" zoomScaleNormal="70" workbookViewId="0">
      <selection activeCell="I12" sqref="I12"/>
    </sheetView>
  </sheetViews>
  <sheetFormatPr defaultColWidth="9.1796875" defaultRowHeight="14.5" x14ac:dyDescent="0.35"/>
  <cols>
    <col min="1" max="1" width="6.81640625" customWidth="1"/>
    <col min="2" max="2" width="54.453125" customWidth="1"/>
    <col min="3" max="3" width="16.54296875" customWidth="1"/>
    <col min="4" max="4" width="11.453125" customWidth="1"/>
    <col min="5" max="5" width="38.54296875" customWidth="1"/>
    <col min="6" max="7" width="29.453125" customWidth="1"/>
    <col min="8" max="8" width="18.81640625" customWidth="1"/>
  </cols>
  <sheetData>
    <row r="1" spans="1:8" ht="31" x14ac:dyDescent="0.7">
      <c r="A1" s="79"/>
      <c r="B1" s="736" t="s">
        <v>0</v>
      </c>
      <c r="C1" s="736"/>
      <c r="D1" s="736"/>
      <c r="E1" s="736"/>
      <c r="F1" s="736"/>
      <c r="G1" s="190"/>
      <c r="H1" s="80"/>
    </row>
    <row r="2" spans="1:8" ht="21" x14ac:dyDescent="0.45">
      <c r="A2" s="139"/>
      <c r="B2" s="139" t="s">
        <v>427</v>
      </c>
      <c r="C2" s="81"/>
      <c r="D2" s="81"/>
      <c r="E2" s="82"/>
      <c r="F2" s="12"/>
      <c r="G2" s="12"/>
      <c r="H2" s="12"/>
    </row>
    <row r="3" spans="1:8" ht="21" x14ac:dyDescent="0.45">
      <c r="A3" s="139"/>
      <c r="B3" s="139" t="s">
        <v>428</v>
      </c>
      <c r="C3" s="81"/>
      <c r="D3" s="81"/>
      <c r="E3" s="139"/>
      <c r="F3" s="12"/>
      <c r="G3" s="12"/>
      <c r="H3" s="12"/>
    </row>
    <row r="4" spans="1:8" ht="21" customHeight="1" x14ac:dyDescent="0.5">
      <c r="A4" s="139"/>
      <c r="B4" s="139" t="s">
        <v>429</v>
      </c>
      <c r="C4" s="81"/>
      <c r="D4" s="81"/>
      <c r="E4" s="140"/>
      <c r="F4" s="12"/>
      <c r="G4" s="12"/>
      <c r="H4" s="12"/>
    </row>
    <row r="5" spans="1:8" ht="21" x14ac:dyDescent="0.5">
      <c r="A5" s="139"/>
      <c r="B5" s="139" t="s">
        <v>430</v>
      </c>
      <c r="C5" s="81"/>
      <c r="D5" s="81"/>
      <c r="E5" s="140"/>
      <c r="F5" s="12"/>
      <c r="G5" s="12"/>
      <c r="H5" s="12"/>
    </row>
    <row r="6" spans="1:8" ht="25" customHeight="1" x14ac:dyDescent="0.5">
      <c r="A6" s="139"/>
      <c r="B6" s="139" t="s">
        <v>424</v>
      </c>
      <c r="C6" s="81"/>
      <c r="D6" s="81"/>
      <c r="E6" s="140"/>
      <c r="F6" s="12"/>
      <c r="G6" s="12"/>
      <c r="H6" s="12"/>
    </row>
    <row r="7" spans="1:8" ht="20.5" customHeight="1" x14ac:dyDescent="0.45">
      <c r="A7" s="139"/>
      <c r="B7" s="139" t="s">
        <v>424</v>
      </c>
      <c r="C7" s="139"/>
      <c r="D7" s="81"/>
      <c r="E7" s="139"/>
      <c r="F7" s="12"/>
      <c r="G7" s="12"/>
      <c r="H7" s="12"/>
    </row>
    <row r="8" spans="1:8" ht="21" x14ac:dyDescent="0.45">
      <c r="A8" s="139"/>
      <c r="B8" s="139" t="s">
        <v>425</v>
      </c>
      <c r="C8" s="139"/>
      <c r="D8" s="81"/>
      <c r="E8" s="139"/>
      <c r="F8" s="12"/>
      <c r="G8" s="12"/>
      <c r="H8" s="12"/>
    </row>
    <row r="9" spans="1:8" ht="23.5" x14ac:dyDescent="0.45">
      <c r="A9" s="139"/>
      <c r="B9" s="139" t="s">
        <v>426</v>
      </c>
      <c r="C9" s="139"/>
      <c r="D9" s="81"/>
      <c r="E9" s="737" t="s">
        <v>4</v>
      </c>
      <c r="F9" s="737"/>
      <c r="G9" s="191"/>
      <c r="H9" s="12"/>
    </row>
    <row r="10" spans="1:8" ht="23.25" customHeight="1" x14ac:dyDescent="0.35">
      <c r="A10" s="139"/>
      <c r="B10" s="139"/>
      <c r="C10" s="139"/>
      <c r="D10" s="12"/>
      <c r="E10" s="737" t="s">
        <v>5</v>
      </c>
      <c r="F10" s="737"/>
      <c r="G10" s="737"/>
      <c r="H10" s="737"/>
    </row>
    <row r="11" spans="1:8" ht="24" customHeight="1" x14ac:dyDescent="0.35">
      <c r="A11" s="12"/>
      <c r="B11" s="159" t="s">
        <v>423</v>
      </c>
      <c r="C11" s="12"/>
      <c r="D11" s="12"/>
      <c r="E11" s="12"/>
      <c r="F11" s="12"/>
      <c r="G11" s="12"/>
      <c r="H11" s="12"/>
    </row>
    <row r="12" spans="1:8" ht="62.15" customHeight="1" x14ac:dyDescent="0.35">
      <c r="A12" s="12"/>
      <c r="B12" s="84" t="s">
        <v>6</v>
      </c>
      <c r="C12" s="735" t="s">
        <v>7</v>
      </c>
      <c r="D12" s="735"/>
      <c r="E12" s="84" t="s">
        <v>8</v>
      </c>
      <c r="F12" s="84" t="s">
        <v>9</v>
      </c>
      <c r="G12" s="84" t="s">
        <v>583</v>
      </c>
      <c r="H12" s="85"/>
    </row>
    <row r="13" spans="1:8" ht="23.25" customHeight="1" x14ac:dyDescent="0.35">
      <c r="A13" s="12"/>
      <c r="B13" s="142" t="s">
        <v>10</v>
      </c>
      <c r="C13" s="143">
        <v>0.3</v>
      </c>
      <c r="D13" s="144"/>
      <c r="E13" s="145">
        <v>0.5</v>
      </c>
      <c r="F13" s="141">
        <v>0.4</v>
      </c>
      <c r="G13" s="141">
        <v>0.55000000000000004</v>
      </c>
      <c r="H13" s="12"/>
    </row>
    <row r="14" spans="1:8" ht="23.5" x14ac:dyDescent="0.35">
      <c r="A14" s="12"/>
      <c r="B14" s="142" t="s">
        <v>11</v>
      </c>
      <c r="C14" s="143">
        <v>0.3</v>
      </c>
      <c r="D14" s="144"/>
      <c r="E14" s="145">
        <v>0</v>
      </c>
      <c r="F14" s="141">
        <v>0.3</v>
      </c>
      <c r="G14" s="141">
        <v>0.3</v>
      </c>
      <c r="H14" s="12"/>
    </row>
    <row r="15" spans="1:8" ht="23.5" x14ac:dyDescent="0.35">
      <c r="A15" s="12"/>
      <c r="B15" s="142" t="s">
        <v>12</v>
      </c>
      <c r="C15" s="143">
        <v>0.15</v>
      </c>
      <c r="D15" s="144"/>
      <c r="E15" s="145">
        <v>0.2</v>
      </c>
      <c r="F15" s="141">
        <v>0.3</v>
      </c>
      <c r="G15" s="141">
        <v>0.15</v>
      </c>
      <c r="H15" s="12"/>
    </row>
    <row r="16" spans="1:8" ht="23.5" x14ac:dyDescent="0.35">
      <c r="A16" s="12"/>
      <c r="B16" s="142" t="s">
        <v>13</v>
      </c>
      <c r="C16" s="143">
        <v>0.25</v>
      </c>
      <c r="D16" s="144"/>
      <c r="E16" s="145">
        <v>0.3</v>
      </c>
      <c r="F16" s="141">
        <v>0</v>
      </c>
      <c r="G16" s="141">
        <v>0</v>
      </c>
      <c r="H16" s="12"/>
    </row>
    <row r="17" spans="1:8" ht="21" customHeight="1" x14ac:dyDescent="0.35">
      <c r="A17" s="12"/>
      <c r="B17" s="12"/>
      <c r="C17" s="12"/>
      <c r="D17" s="12"/>
      <c r="E17" s="12"/>
      <c r="F17" s="12"/>
      <c r="G17" s="12"/>
      <c r="H17" s="12"/>
    </row>
    <row r="18" spans="1:8" ht="21" customHeight="1" x14ac:dyDescent="0.35">
      <c r="A18" s="12"/>
      <c r="B18" s="12"/>
      <c r="C18" s="12"/>
      <c r="D18" s="12"/>
      <c r="E18" s="12"/>
      <c r="F18" s="12"/>
      <c r="G18" s="12"/>
      <c r="H18" s="12"/>
    </row>
    <row r="19" spans="1:8" ht="21" customHeight="1" x14ac:dyDescent="0.35">
      <c r="A19" s="12"/>
      <c r="B19" s="12"/>
      <c r="C19" s="12"/>
      <c r="D19" s="12"/>
      <c r="E19" s="12"/>
      <c r="F19" s="12"/>
      <c r="G19" s="12"/>
      <c r="H19" s="12"/>
    </row>
    <row r="20" spans="1:8" ht="21" customHeight="1" x14ac:dyDescent="0.35">
      <c r="A20" s="12"/>
      <c r="B20" s="12"/>
      <c r="C20" s="12"/>
      <c r="D20" s="12"/>
      <c r="E20" s="12"/>
      <c r="F20" s="12"/>
      <c r="G20" s="12"/>
      <c r="H20" s="12"/>
    </row>
    <row r="21" spans="1:8" ht="21" customHeight="1" x14ac:dyDescent="0.35">
      <c r="A21" s="12"/>
      <c r="B21" s="12"/>
      <c r="C21" s="12"/>
      <c r="D21" s="12"/>
      <c r="E21" s="12"/>
      <c r="F21" s="12"/>
      <c r="G21" s="12"/>
      <c r="H21" s="12"/>
    </row>
    <row r="22" spans="1:8" ht="54.75" customHeight="1" x14ac:dyDescent="0.35">
      <c r="A22" s="12"/>
      <c r="B22" s="12"/>
      <c r="C22" s="12"/>
      <c r="D22" s="12"/>
      <c r="E22" s="12"/>
      <c r="F22" s="12"/>
      <c r="G22" s="12"/>
      <c r="H22" s="12"/>
    </row>
    <row r="23" spans="1:8" ht="21" x14ac:dyDescent="0.35">
      <c r="A23" s="12"/>
      <c r="B23" s="12"/>
      <c r="C23" s="12"/>
      <c r="D23" s="12"/>
      <c r="E23" s="12"/>
      <c r="F23" s="12"/>
      <c r="G23" s="12"/>
      <c r="H23" s="12"/>
    </row>
    <row r="24" spans="1:8" ht="21" x14ac:dyDescent="0.35">
      <c r="A24" s="12"/>
      <c r="B24" s="12"/>
      <c r="C24" s="12"/>
      <c r="D24" s="12"/>
      <c r="E24" s="12"/>
      <c r="F24" s="12"/>
      <c r="G24" s="12"/>
      <c r="H24" s="12"/>
    </row>
    <row r="25" spans="1:8" ht="21" x14ac:dyDescent="0.35">
      <c r="A25" s="12"/>
      <c r="B25" s="12"/>
      <c r="C25" s="12"/>
      <c r="D25" s="12"/>
      <c r="E25" s="12"/>
      <c r="F25" s="12"/>
      <c r="G25" s="12"/>
      <c r="H25" s="12"/>
    </row>
    <row r="26" spans="1:8" ht="21" x14ac:dyDescent="0.35">
      <c r="A26" s="12"/>
      <c r="B26" s="12"/>
      <c r="C26" s="12"/>
      <c r="D26" s="12"/>
      <c r="E26" s="12"/>
      <c r="F26" s="12"/>
      <c r="G26" s="12"/>
      <c r="H26" s="12"/>
    </row>
  </sheetData>
  <sheetProtection algorithmName="SHA-512" hashValue="rgekXeYMcgMdlH7JtYH3e++i+76RiAteAAX1fp0krT/0QFBvcFokQ85me1R7jxiJ1sUj+x4b1036mRiphJciMg==" saltValue="LBv1fsu6HRkl7e1dvHeOgA==" spinCount="100000" sheet="1" selectLockedCells="1" selectUnlockedCells="1"/>
  <mergeCells count="4">
    <mergeCell ref="C12:D12"/>
    <mergeCell ref="B1:F1"/>
    <mergeCell ref="E9:F9"/>
    <mergeCell ref="E10:H10"/>
  </mergeCells>
  <hyperlinks>
    <hyperlink ref="E9:F9" r:id="rId1" display="iKM Practice Insights Help Menu for Quality" xr:uid="{6A8E8CF6-3654-4311-88E5-ECB741756055}"/>
    <hyperlink ref="E10:H10" r:id="rId2" display="iKM Practice Insights Help Menu for Promoting Interoperability " xr:uid="{ACCC54CC-F922-4752-BE74-0D29C950BB5A}"/>
    <hyperlink ref="B2" r:id="rId3" display="https://qpp-cm-prod-content.s3.amazonaws.com/uploads/3611/2026-Quality-Benchmarks-User-Guide.pdf" xr:uid="{B411F495-179F-4E12-BA62-A2148A646E41}"/>
    <hyperlink ref="B3" r:id="rId4" display="https://qpp-cm-prod-content.s3.amazonaws.com/uploads/2402/MIPS Quality Performance Category Fact Sheet.pdf" xr:uid="{20FB237D-2A8C-4ECF-96E2-F571D004D470}"/>
    <hyperlink ref="B4" r:id="rId5" display="https://qpp-cm-prod-content.s3.amazonaws.com/uploads/3076/Quality-Learning-About-Collection-Types.pdf" xr:uid="{152237CA-44D1-46F6-946E-482E38324D13}"/>
    <hyperlink ref="B5" r:id="rId6" display="https://qpp-cm-prod-content.s3.amazonaws.com/uploads/3607/Links-to-2026-MIPS-Measure-Specs-Activity-Inventory-and-Supporting-Documentation.pdf" xr:uid="{BE2E5140-38E2-456B-AFC5-4B18A451AE44}"/>
    <hyperlink ref="B6" r:id="rId7" display="https://d2g5m5leph8kam.cloudfront.net/s3fs/s3fs-public/2026-04/2026-Traditional-MIPS-Scoring-Guide.pdf?VersionId=nk2MYLLH2IFx_8s4wtIhW_EhXre5UHYh" xr:uid="{DB198147-6D14-48BC-B1F0-00C25BFFC2D0}"/>
    <hyperlink ref="B7" r:id="rId8" display="https://d2g5m5leph8kam.cloudfront.net/s3fs/s3fs-public/2026-04/2026-Traditional-MIPS-Scoring-Guide.pdf?VersionId=nk2MYLLH2IFx_8s4wtIhW_EhXre5UHYh" xr:uid="{8184F36D-D228-4AA9-BEB3-3B90420B6E74}"/>
    <hyperlink ref="B8" r:id="rId9" display="https://d2g5m5leph8kam.cloudfront.net/s3fs/s3fs-public/2026-03/2026-MVPs-Implementation-Guide.pdf?VersionId=XdZ2SSJ1chhpH64LUvzM1PEOQenqTL3f" xr:uid="{46C22907-8F61-45BE-B222-B813F731164B}"/>
    <hyperlink ref="B9" r:id="rId10" display="https://qpp-cm-prod-content.s3.amazonaws.com/uploads/3599/2026-Promoting-Interoperability-Quick-Start-Guide.pdf" xr:uid="{7969B50B-C2E8-4BD8-BF6C-53ECAE531230}"/>
  </hyperlinks>
  <pageMargins left="0.7" right="0.7" top="0.75" bottom="0.75" header="0.3" footer="0.3"/>
  <pageSetup orientation="portrait"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4290C-25D8-4CAE-AB89-ED33D5474BA0}">
  <dimension ref="A1:Q19"/>
  <sheetViews>
    <sheetView workbookViewId="0">
      <selection activeCell="P27" sqref="P27"/>
    </sheetView>
  </sheetViews>
  <sheetFormatPr defaultRowHeight="14.5" x14ac:dyDescent="0.35"/>
  <sheetData>
    <row r="1" spans="1:17" ht="18.5" x14ac:dyDescent="0.45">
      <c r="A1" s="65" t="s">
        <v>167</v>
      </c>
      <c r="B1" s="65"/>
      <c r="C1" s="65"/>
      <c r="D1" s="65"/>
      <c r="E1" s="65"/>
      <c r="F1" s="65"/>
    </row>
    <row r="3" spans="1:17" ht="18.5" x14ac:dyDescent="0.45">
      <c r="B3" s="65" t="s">
        <v>65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11"/>
      <c r="N3" s="11"/>
      <c r="O3" s="11"/>
      <c r="P3" s="11"/>
      <c r="Q3" s="11"/>
    </row>
    <row r="4" spans="1:17" ht="18.5" x14ac:dyDescent="0.45">
      <c r="B4" s="11"/>
      <c r="C4" s="11" t="s">
        <v>168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8.5" x14ac:dyDescent="0.45">
      <c r="B5" s="11"/>
      <c r="C5" s="11" t="s">
        <v>169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ht="18.5" x14ac:dyDescent="0.4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18.5" x14ac:dyDescent="0.45">
      <c r="B7" s="65" t="s">
        <v>170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11"/>
      <c r="O7" s="11"/>
      <c r="P7" s="11"/>
      <c r="Q7" s="11"/>
    </row>
    <row r="8" spans="1:17" ht="18.5" x14ac:dyDescent="0.45">
      <c r="B8" s="11"/>
      <c r="C8" s="11" t="s">
        <v>168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17" ht="18.5" x14ac:dyDescent="0.45">
      <c r="B9" s="11"/>
      <c r="C9" s="11" t="s">
        <v>171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ht="18.5" x14ac:dyDescent="0.4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ht="18.5" x14ac:dyDescent="0.45">
      <c r="B11" s="65" t="s">
        <v>172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11"/>
      <c r="P11" s="11"/>
      <c r="Q11" s="11"/>
    </row>
    <row r="12" spans="1:17" ht="18.5" x14ac:dyDescent="0.45">
      <c r="B12" s="11"/>
      <c r="C12" s="11" t="s">
        <v>173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 ht="18.5" x14ac:dyDescent="0.45">
      <c r="B13" s="11"/>
      <c r="C13" s="11" t="s">
        <v>174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ht="18.5" x14ac:dyDescent="0.45">
      <c r="B14" s="11"/>
      <c r="C14" s="11" t="s">
        <v>175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 ht="18.5" x14ac:dyDescent="0.45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7" ht="18.5" x14ac:dyDescent="0.45">
      <c r="B16" s="65" t="s">
        <v>176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11"/>
    </row>
    <row r="17" spans="2:17" ht="18.5" x14ac:dyDescent="0.45">
      <c r="B17" s="11"/>
      <c r="C17" s="11" t="s">
        <v>177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2:17" ht="18.5" x14ac:dyDescent="0.45">
      <c r="B18" s="11"/>
      <c r="C18" s="11" t="s">
        <v>178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2:17" ht="18.5" x14ac:dyDescent="0.4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</sheetData>
  <sheetProtection algorithmName="SHA-512" hashValue="+nPCvg6AIXNxgW786nwT6DDCMIoc8dE+JfkK5c6/yACaDPie5S/Iz36H/tx4wKv5s6boE50tQQo/GyobBqcpew==" saltValue="SbluNMtwGuSYZ/TEFtJ3C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1C53E-DD5A-47C9-AEF0-022EF385D281}">
  <dimension ref="A1:B19"/>
  <sheetViews>
    <sheetView workbookViewId="0">
      <selection activeCell="A7" sqref="A7"/>
    </sheetView>
  </sheetViews>
  <sheetFormatPr defaultRowHeight="14.5" x14ac:dyDescent="0.35"/>
  <cols>
    <col min="1" max="1" width="255.6328125" bestFit="1" customWidth="1"/>
    <col min="2" max="2" width="68.54296875" customWidth="1"/>
  </cols>
  <sheetData>
    <row r="1" spans="1:2" x14ac:dyDescent="0.35">
      <c r="A1" s="150" t="s">
        <v>508</v>
      </c>
    </row>
    <row r="2" spans="1:2" x14ac:dyDescent="0.35">
      <c r="A2" s="151" t="s">
        <v>385</v>
      </c>
      <c r="B2" s="152" t="s">
        <v>386</v>
      </c>
    </row>
    <row r="3" spans="1:2" ht="27.5" x14ac:dyDescent="0.35">
      <c r="A3" s="185" t="s">
        <v>492</v>
      </c>
      <c r="B3" s="153"/>
    </row>
    <row r="4" spans="1:2" ht="27.5" x14ac:dyDescent="0.35">
      <c r="A4" s="185" t="s">
        <v>493</v>
      </c>
      <c r="B4" s="153"/>
    </row>
    <row r="5" spans="1:2" ht="27.5" x14ac:dyDescent="0.35">
      <c r="A5" s="185" t="s">
        <v>494</v>
      </c>
      <c r="B5" s="153"/>
    </row>
    <row r="6" spans="1:2" ht="27.5" x14ac:dyDescent="0.35">
      <c r="A6" s="185" t="s">
        <v>495</v>
      </c>
      <c r="B6" s="153"/>
    </row>
    <row r="7" spans="1:2" ht="27.5" x14ac:dyDescent="0.35">
      <c r="A7" s="185" t="s">
        <v>496</v>
      </c>
      <c r="B7" s="153"/>
    </row>
    <row r="8" spans="1:2" ht="27.5" x14ac:dyDescent="0.35">
      <c r="A8" s="185" t="s">
        <v>497</v>
      </c>
      <c r="B8" s="153"/>
    </row>
    <row r="9" spans="1:2" ht="27.5" x14ac:dyDescent="0.35">
      <c r="A9" s="185" t="s">
        <v>498</v>
      </c>
      <c r="B9" s="153"/>
    </row>
    <row r="10" spans="1:2" ht="27.5" x14ac:dyDescent="0.35">
      <c r="A10" s="185" t="s">
        <v>499</v>
      </c>
      <c r="B10" s="153"/>
    </row>
    <row r="11" spans="1:2" ht="27.5" x14ac:dyDescent="0.35">
      <c r="A11" s="185" t="s">
        <v>500</v>
      </c>
      <c r="B11" s="153"/>
    </row>
    <row r="12" spans="1:2" ht="27.5" x14ac:dyDescent="0.35">
      <c r="A12" s="185" t="s">
        <v>501</v>
      </c>
      <c r="B12" s="153"/>
    </row>
    <row r="13" spans="1:2" ht="27.5" x14ac:dyDescent="0.35">
      <c r="A13" s="185" t="s">
        <v>502</v>
      </c>
      <c r="B13" s="153"/>
    </row>
    <row r="14" spans="1:2" ht="27.5" x14ac:dyDescent="0.35">
      <c r="A14" s="185" t="s">
        <v>503</v>
      </c>
      <c r="B14" s="153"/>
    </row>
    <row r="15" spans="1:2" ht="27.5" x14ac:dyDescent="0.35">
      <c r="A15" s="185" t="s">
        <v>504</v>
      </c>
      <c r="B15" s="153"/>
    </row>
    <row r="16" spans="1:2" ht="27.5" x14ac:dyDescent="0.35">
      <c r="A16" s="185" t="s">
        <v>505</v>
      </c>
      <c r="B16" s="153"/>
    </row>
    <row r="17" spans="1:2" ht="27.5" x14ac:dyDescent="0.35">
      <c r="A17" s="185" t="s">
        <v>506</v>
      </c>
      <c r="B17" s="153"/>
    </row>
    <row r="18" spans="1:2" ht="27.5" x14ac:dyDescent="0.35">
      <c r="A18" s="185" t="s">
        <v>507</v>
      </c>
      <c r="B18" s="153"/>
    </row>
    <row r="19" spans="1:2" x14ac:dyDescent="0.35">
      <c r="A19" s="153"/>
      <c r="B19" s="153"/>
    </row>
  </sheetData>
  <sheetProtection algorithmName="SHA-512" hashValue="VvAxiAuV3VjVwpAPv4AjmdeoquMb5st8bIBSKuP43orn9wjzYLesb9U1f7hTOuxNQTbKoiXdxrZN0nBbSJ4l4Q==" saltValue="kUQ4mwMp3N4FrJrm2C9Fzg==" spinCount="100000" sheet="1" selectLockedCells="1" selectUnlockedCells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74206-A27A-459C-8D39-0E30ADDB3458}">
  <dimension ref="A2:D57"/>
  <sheetViews>
    <sheetView workbookViewId="0">
      <selection activeCell="H11" sqref="H11"/>
    </sheetView>
  </sheetViews>
  <sheetFormatPr defaultRowHeight="14.5" x14ac:dyDescent="0.35"/>
  <sheetData>
    <row r="2" spans="1:4" x14ac:dyDescent="0.35">
      <c r="A2">
        <v>0</v>
      </c>
    </row>
    <row r="3" spans="1:4" x14ac:dyDescent="0.35">
      <c r="A3" t="s">
        <v>179</v>
      </c>
    </row>
    <row r="6" spans="1:4" x14ac:dyDescent="0.35">
      <c r="A6" t="s">
        <v>180</v>
      </c>
    </row>
    <row r="7" spans="1:4" x14ac:dyDescent="0.35">
      <c r="A7" t="s">
        <v>181</v>
      </c>
    </row>
    <row r="9" spans="1:4" x14ac:dyDescent="0.35">
      <c r="A9" t="s">
        <v>34</v>
      </c>
    </row>
    <row r="10" spans="1:4" x14ac:dyDescent="0.35">
      <c r="A10" t="s">
        <v>35</v>
      </c>
    </row>
    <row r="13" spans="1:4" ht="22.5" x14ac:dyDescent="0.45">
      <c r="C13" s="61"/>
    </row>
    <row r="14" spans="1:4" x14ac:dyDescent="0.35">
      <c r="A14" t="s">
        <v>182</v>
      </c>
    </row>
    <row r="15" spans="1:4" ht="22.5" x14ac:dyDescent="0.45">
      <c r="D15" s="61"/>
    </row>
    <row r="28" spans="1:1" x14ac:dyDescent="0.35">
      <c r="A28" t="s">
        <v>183</v>
      </c>
    </row>
    <row r="29" spans="1:1" x14ac:dyDescent="0.35">
      <c r="A29" s="113" t="str">
        <f>IF(ISNUMBER(SEARCH("eCQM", 'MVP APM Entity '!I22)), "1", "0")</f>
        <v>0</v>
      </c>
    </row>
    <row r="30" spans="1:1" x14ac:dyDescent="0.35">
      <c r="A30" s="113" t="str">
        <f>IF(ISNUMBER(SEARCH("eCQM", 'MVP APM Entity '!I23)), "1", "0")</f>
        <v>0</v>
      </c>
    </row>
    <row r="31" spans="1:1" x14ac:dyDescent="0.35">
      <c r="A31" s="113" t="str">
        <f>IF(ISNUMBER(SEARCH("eCQM", 'MVP APM Entity '!I24)), "1", "0")</f>
        <v>0</v>
      </c>
    </row>
    <row r="32" spans="1:1" x14ac:dyDescent="0.35">
      <c r="A32" s="113" t="str">
        <f>IF(ISNUMBER(SEARCH("eCQM", 'MVP APM Entity '!I25)), "1", "0")</f>
        <v>0</v>
      </c>
    </row>
    <row r="33" spans="1:2" x14ac:dyDescent="0.35">
      <c r="A33" s="113" t="str">
        <f>IF(ISNUMBER(SEARCH("eCQM", 'MVP APM Entity '!N22)), "1", "0")</f>
        <v>0</v>
      </c>
    </row>
    <row r="34" spans="1:2" x14ac:dyDescent="0.35">
      <c r="A34" s="114" t="str">
        <f>IF(ISNUMBER(SEARCH("eCQM", 'MVP APM Entity '!N23)), "1", "0")</f>
        <v>0</v>
      </c>
    </row>
    <row r="35" spans="1:2" x14ac:dyDescent="0.35">
      <c r="A35" s="114" t="str">
        <f>IF(ISNUMBER(SEARCH("eCQM", 'MVP APM Entity '!N24)), "1", "0")</f>
        <v>0</v>
      </c>
    </row>
    <row r="36" spans="1:2" x14ac:dyDescent="0.35">
      <c r="A36" s="114" t="str">
        <f>IF(ISNUMBER(SEARCH("eCQM", 'MVP APM Entity '!N25)), "1", "0")</f>
        <v>0</v>
      </c>
    </row>
    <row r="37" spans="1:2" x14ac:dyDescent="0.35">
      <c r="A37" s="114" t="str">
        <f>IF(ISNUMBER(SEARCH("eCQM", 'MVP APM Entity '!N26)), "1", "0")</f>
        <v>0</v>
      </c>
    </row>
    <row r="38" spans="1:2" x14ac:dyDescent="0.35">
      <c r="A38" s="114" t="str">
        <f>IF(ISNUMBER(SEARCH("eCQM", 'MVP APM Entity '!N27)), "1", "0")</f>
        <v>0</v>
      </c>
    </row>
    <row r="39" spans="1:2" x14ac:dyDescent="0.35">
      <c r="A39" s="114" t="str">
        <f>IF(ISNUMBER(SEARCH("eCQM", 'MVP APM Entity '!N28)), "1", "0")</f>
        <v>0</v>
      </c>
    </row>
    <row r="40" spans="1:2" x14ac:dyDescent="0.35">
      <c r="A40" s="114" t="str">
        <f>IF(ISNUMBER(SEARCH("eCQM", 'MVP APM Entity '!N29)), "1", "0")</f>
        <v>0</v>
      </c>
    </row>
    <row r="41" spans="1:2" x14ac:dyDescent="0.35">
      <c r="A41" s="112">
        <f>MIN(5,A29+A30+A31+A32+A33+A34+A35+A36+A37+A38+A39+A40)</f>
        <v>0</v>
      </c>
      <c r="B41" s="112" t="s">
        <v>61</v>
      </c>
    </row>
    <row r="44" spans="1:2" x14ac:dyDescent="0.35">
      <c r="A44" t="s">
        <v>184</v>
      </c>
    </row>
    <row r="45" spans="1:2" x14ac:dyDescent="0.35">
      <c r="A45" s="115" t="str">
        <f>IF(ISNUMBER(SEARCH("eCQM", 'Traditional MIPS APM Entity'!I21)), "1", "0")</f>
        <v>0</v>
      </c>
    </row>
    <row r="46" spans="1:2" x14ac:dyDescent="0.35">
      <c r="A46" s="115" t="str">
        <f>IF(ISNUMBER(SEARCH("eCQM", 'Traditional MIPS APM Entity'!I22)), "1", "0")</f>
        <v>0</v>
      </c>
    </row>
    <row r="47" spans="1:2" x14ac:dyDescent="0.35">
      <c r="A47" s="115" t="str">
        <f>IF(ISNUMBER(SEARCH("eCQM", 'Traditional MIPS APM Entity'!I23)), "1", "0")</f>
        <v>0</v>
      </c>
    </row>
    <row r="48" spans="1:2" x14ac:dyDescent="0.35">
      <c r="A48" s="115" t="str">
        <f>IF(ISNUMBER(SEARCH("eCQM", 'Traditional MIPS APM Entity'!I24)), "1", "0")</f>
        <v>0</v>
      </c>
    </row>
    <row r="49" spans="1:1" x14ac:dyDescent="0.35">
      <c r="A49" s="115" t="str">
        <f>IF(ISNUMBER(SEARCH("eCQM", 'Traditional MIPS APM Entity'!I25)), "1", "0")</f>
        <v>0</v>
      </c>
    </row>
    <row r="50" spans="1:1" x14ac:dyDescent="0.35">
      <c r="A50" s="115" t="str">
        <f>IF(ISNUMBER(SEARCH("eCQM", 'Traditional MIPS APM Entity'!I26)), "1", "0")</f>
        <v>0</v>
      </c>
    </row>
    <row r="51" spans="1:1" x14ac:dyDescent="0.35">
      <c r="A51" s="116" t="str">
        <f>IF(ISNUMBER(SEARCH("eCQM", 'Traditional MIPS APM Entity'!N21)), "1", "0")</f>
        <v>0</v>
      </c>
    </row>
    <row r="52" spans="1:1" x14ac:dyDescent="0.35">
      <c r="A52" s="116" t="str">
        <f>IF(ISNUMBER(SEARCH("eCQM", 'Traditional MIPS APM Entity'!N22)), "1", "0")</f>
        <v>0</v>
      </c>
    </row>
    <row r="53" spans="1:1" x14ac:dyDescent="0.35">
      <c r="A53" s="116" t="str">
        <f>IF(ISNUMBER(SEARCH("eCQM", 'Traditional MIPS APM Entity'!N23)), "1", "0")</f>
        <v>0</v>
      </c>
    </row>
    <row r="54" spans="1:1" x14ac:dyDescent="0.35">
      <c r="A54" s="116" t="str">
        <f>IF(ISNUMBER(SEARCH("eCQM", 'Traditional MIPS APM Entity'!N24)), "1", "0")</f>
        <v>0</v>
      </c>
    </row>
    <row r="55" spans="1:1" x14ac:dyDescent="0.35">
      <c r="A55" s="116" t="str">
        <f>IF(ISNUMBER(SEARCH("eCQM", 'Traditional MIPS APM Entity'!N25)), "1", "0")</f>
        <v>0</v>
      </c>
    </row>
    <row r="56" spans="1:1" x14ac:dyDescent="0.35">
      <c r="A56" s="116" t="str">
        <f>IF(ISNUMBER(SEARCH("eCQM", 'Traditional MIPS APM Entity'!N26)), "1", "0")</f>
        <v>0</v>
      </c>
    </row>
    <row r="57" spans="1:1" x14ac:dyDescent="0.35">
      <c r="A57">
        <f>MIN(6,A45+A46+A47+A48+A49+A50+A51+A52+A53+A54+A55+A56)</f>
        <v>0</v>
      </c>
    </row>
  </sheetData>
  <sheetProtection algorithmName="SHA-512" hashValue="zxyxk/N5NcpJdlRAeK+TbKhiUzvpX529L0nraJ5bAwibuKee/DQa8ZzV11VZ0vJHni2vAL9ma56H3nB9pT4iAQ==" saltValue="5xEUHPSlICXO3dYDucPREA==" spinCount="100000" sheet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41DD4-E2FD-4127-849D-A10B84F0A6C8}">
  <sheetPr>
    <tabColor theme="7"/>
  </sheetPr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9B678-2430-4BEB-9142-7B6F1C33741B}">
  <dimension ref="A1:E96"/>
  <sheetViews>
    <sheetView topLeftCell="C92" zoomScaleNormal="100" workbookViewId="0">
      <selection activeCell="E95" sqref="E95"/>
    </sheetView>
  </sheetViews>
  <sheetFormatPr defaultRowHeight="15.5" x14ac:dyDescent="0.35"/>
  <cols>
    <col min="1" max="1" width="12.1796875" style="95" customWidth="1"/>
    <col min="2" max="2" width="39.453125" style="95" hidden="1" customWidth="1"/>
    <col min="3" max="3" width="20.36328125" style="183" customWidth="1"/>
    <col min="4" max="4" width="29" style="184" customWidth="1"/>
    <col min="5" max="5" width="181.36328125" bestFit="1" customWidth="1"/>
  </cols>
  <sheetData>
    <row r="1" spans="1:5" ht="18.5" x14ac:dyDescent="0.45">
      <c r="A1" s="90" t="s">
        <v>185</v>
      </c>
      <c r="B1" s="163" t="s">
        <v>186</v>
      </c>
      <c r="C1" s="169" t="s">
        <v>469</v>
      </c>
      <c r="D1" s="170" t="s">
        <v>186</v>
      </c>
      <c r="E1" s="170" t="s">
        <v>470</v>
      </c>
    </row>
    <row r="2" spans="1:5" ht="31" x14ac:dyDescent="0.35">
      <c r="A2" s="92" t="s">
        <v>187</v>
      </c>
      <c r="B2" s="91" t="s">
        <v>188</v>
      </c>
      <c r="C2" s="171" t="s">
        <v>187</v>
      </c>
      <c r="D2" s="172" t="s">
        <v>188</v>
      </c>
      <c r="E2" t="str">
        <f>C2&amp;" "&amp;D2</f>
        <v>IA_EPA_2 Use of telehealth services that expand practice access</v>
      </c>
    </row>
    <row r="3" spans="1:5" ht="43.5" x14ac:dyDescent="0.35">
      <c r="A3" s="92" t="s">
        <v>189</v>
      </c>
      <c r="B3" s="91" t="s">
        <v>190</v>
      </c>
      <c r="C3" s="171" t="s">
        <v>189</v>
      </c>
      <c r="D3" s="172" t="s">
        <v>190</v>
      </c>
      <c r="E3" t="str">
        <f t="shared" ref="E3:E66" si="0">C3&amp;" "&amp;D3</f>
        <v>IA_EPA_3 Collection and use of patient experience and satisfaction data on access</v>
      </c>
    </row>
    <row r="4" spans="1:5" ht="31" x14ac:dyDescent="0.35">
      <c r="A4" s="92" t="s">
        <v>191</v>
      </c>
      <c r="B4" s="91" t="s">
        <v>192</v>
      </c>
      <c r="C4" s="171" t="s">
        <v>191</v>
      </c>
      <c r="D4" s="171" t="s">
        <v>192</v>
      </c>
      <c r="E4" t="str">
        <f t="shared" si="0"/>
        <v>IA_EPA_4 Additional improvements in access as a result of QIN/QIO TA</v>
      </c>
    </row>
    <row r="5" spans="1:5" ht="46.5" x14ac:dyDescent="0.35">
      <c r="A5" s="92" t="s">
        <v>193</v>
      </c>
      <c r="B5" s="91" t="s">
        <v>194</v>
      </c>
      <c r="C5" s="171" t="s">
        <v>193</v>
      </c>
      <c r="D5" s="171" t="s">
        <v>194</v>
      </c>
      <c r="E5" t="str">
        <f t="shared" si="0"/>
        <v>IA_EPA_5 Participation in User Testing of the Quality Payment Program Website (https://qpp.cms.gov/)</v>
      </c>
    </row>
    <row r="6" spans="1:5" ht="31" x14ac:dyDescent="0.35">
      <c r="A6" s="92" t="s">
        <v>195</v>
      </c>
      <c r="B6" s="91" t="s">
        <v>196</v>
      </c>
      <c r="C6" s="171" t="s">
        <v>195</v>
      </c>
      <c r="D6" s="171" t="s">
        <v>196</v>
      </c>
      <c r="E6" t="str">
        <f t="shared" si="0"/>
        <v xml:space="preserve">IA_EPA_6 Create and Implement a Language Access Plan </v>
      </c>
    </row>
    <row r="7" spans="1:5" ht="43.5" x14ac:dyDescent="0.35">
      <c r="A7" s="92" t="s">
        <v>197</v>
      </c>
      <c r="B7" s="91" t="s">
        <v>198</v>
      </c>
      <c r="C7" s="173" t="s">
        <v>471</v>
      </c>
      <c r="D7" s="174" t="s">
        <v>332</v>
      </c>
      <c r="E7" t="str">
        <f t="shared" si="0"/>
        <v>IA_EPA_7 Enhance Engagement of Medicaid and Other Underserved Populations</v>
      </c>
    </row>
    <row r="8" spans="1:5" ht="31" x14ac:dyDescent="0.35">
      <c r="A8" s="92" t="s">
        <v>199</v>
      </c>
      <c r="B8" s="91" t="s">
        <v>200</v>
      </c>
      <c r="C8" s="173" t="s">
        <v>472</v>
      </c>
      <c r="D8" s="174" t="s">
        <v>336</v>
      </c>
      <c r="E8" t="str">
        <f t="shared" si="0"/>
        <v>IA_EPA_8 Provide Education Opportunities for New Clinicians</v>
      </c>
    </row>
    <row r="9" spans="1:5" ht="29" x14ac:dyDescent="0.35">
      <c r="A9" s="92" t="s">
        <v>201</v>
      </c>
      <c r="B9" s="91" t="s">
        <v>202</v>
      </c>
      <c r="C9" s="171" t="s">
        <v>197</v>
      </c>
      <c r="D9" s="172" t="s">
        <v>473</v>
      </c>
      <c r="E9" t="str">
        <f t="shared" si="0"/>
        <v>IA_PM_2 Anticoagulant management improvements</v>
      </c>
    </row>
    <row r="10" spans="1:5" ht="31" x14ac:dyDescent="0.35">
      <c r="A10" s="92" t="s">
        <v>203</v>
      </c>
      <c r="B10" s="91" t="s">
        <v>204</v>
      </c>
      <c r="C10" s="171" t="s">
        <v>199</v>
      </c>
      <c r="D10" s="172" t="s">
        <v>200</v>
      </c>
      <c r="E10" t="str">
        <f t="shared" si="0"/>
        <v>IA_PM_3 RHC, IHS or FQHC quality improvement activities</v>
      </c>
    </row>
    <row r="11" spans="1:5" ht="31" x14ac:dyDescent="0.35">
      <c r="A11" s="92" t="s">
        <v>205</v>
      </c>
      <c r="B11" s="91" t="s">
        <v>206</v>
      </c>
      <c r="C11" s="171" t="s">
        <v>201</v>
      </c>
      <c r="D11" s="172" t="s">
        <v>202</v>
      </c>
      <c r="E11" t="str">
        <f t="shared" si="0"/>
        <v>IA_PM_4 Glycemic management services</v>
      </c>
    </row>
    <row r="12" spans="1:5" ht="31" x14ac:dyDescent="0.35">
      <c r="A12" s="92" t="s">
        <v>207</v>
      </c>
      <c r="B12" s="91" t="s">
        <v>208</v>
      </c>
      <c r="C12" s="171" t="s">
        <v>203</v>
      </c>
      <c r="D12" s="172" t="s">
        <v>204</v>
      </c>
      <c r="E12" t="str">
        <f t="shared" si="0"/>
        <v>IA_PM_5 Engagement of community for health status improvement</v>
      </c>
    </row>
    <row r="13" spans="1:5" ht="46.5" x14ac:dyDescent="0.35">
      <c r="A13" s="92" t="s">
        <v>209</v>
      </c>
      <c r="B13" s="91" t="s">
        <v>210</v>
      </c>
      <c r="C13" s="171" t="s">
        <v>205</v>
      </c>
      <c r="D13" s="172" t="s">
        <v>206</v>
      </c>
      <c r="E13" t="str">
        <f t="shared" si="0"/>
        <v>IA_PM_11 Regular review practices in place on targeted patient population needs</v>
      </c>
    </row>
    <row r="14" spans="1:5" ht="58" x14ac:dyDescent="0.35">
      <c r="A14" s="92" t="s">
        <v>211</v>
      </c>
      <c r="B14" s="91" t="s">
        <v>212</v>
      </c>
      <c r="C14" s="171" t="s">
        <v>209</v>
      </c>
      <c r="D14" s="172" t="s">
        <v>210</v>
      </c>
      <c r="E14" t="str">
        <f t="shared" si="0"/>
        <v>IA_PM_14 Implementation of methodologies for improvements in longitudinal care management for high risk patients</v>
      </c>
    </row>
    <row r="15" spans="1:5" ht="43.5" x14ac:dyDescent="0.35">
      <c r="A15" s="92" t="s">
        <v>213</v>
      </c>
      <c r="B15" s="91" t="s">
        <v>214</v>
      </c>
      <c r="C15" s="171" t="s">
        <v>211</v>
      </c>
      <c r="D15" s="172" t="s">
        <v>212</v>
      </c>
      <c r="E15" t="str">
        <f t="shared" si="0"/>
        <v>IA_PM_15 Implementation of episodic care management practice improvements</v>
      </c>
    </row>
    <row r="16" spans="1:5" ht="43.5" x14ac:dyDescent="0.35">
      <c r="A16" s="92" t="s">
        <v>215</v>
      </c>
      <c r="B16" s="91" t="s">
        <v>216</v>
      </c>
      <c r="C16" s="171" t="s">
        <v>213</v>
      </c>
      <c r="D16" s="172" t="s">
        <v>214</v>
      </c>
      <c r="E16" t="str">
        <f t="shared" si="0"/>
        <v>IA_PM_16 Implementation of medication management practice improvements</v>
      </c>
    </row>
    <row r="17" spans="1:5" ht="29" x14ac:dyDescent="0.35">
      <c r="A17" s="92" t="s">
        <v>217</v>
      </c>
      <c r="B17" s="91" t="s">
        <v>218</v>
      </c>
      <c r="C17" s="171" t="s">
        <v>215</v>
      </c>
      <c r="D17" s="172" t="s">
        <v>216</v>
      </c>
      <c r="E17" t="str">
        <f t="shared" si="0"/>
        <v>IA_PM_17 Participation in Population Health Research</v>
      </c>
    </row>
    <row r="18" spans="1:5" ht="29" x14ac:dyDescent="0.35">
      <c r="A18" s="92" t="s">
        <v>219</v>
      </c>
      <c r="B18" s="91" t="s">
        <v>220</v>
      </c>
      <c r="C18" s="171" t="s">
        <v>217</v>
      </c>
      <c r="D18" s="172" t="s">
        <v>218</v>
      </c>
      <c r="E18" t="str">
        <f t="shared" si="0"/>
        <v>IA_PM_18 Provide Clinical-Community Linkages</v>
      </c>
    </row>
    <row r="19" spans="1:5" x14ac:dyDescent="0.35">
      <c r="A19" s="92" t="s">
        <v>221</v>
      </c>
      <c r="B19" s="91" t="s">
        <v>222</v>
      </c>
      <c r="C19" s="171" t="s">
        <v>219</v>
      </c>
      <c r="D19" s="172" t="s">
        <v>220</v>
      </c>
      <c r="E19" t="str">
        <f t="shared" si="0"/>
        <v>IA_PM_19 Glycemic Screening Services</v>
      </c>
    </row>
    <row r="20" spans="1:5" x14ac:dyDescent="0.35">
      <c r="A20" s="92" t="s">
        <v>223</v>
      </c>
      <c r="B20" s="91" t="s">
        <v>224</v>
      </c>
      <c r="C20" s="171" t="s">
        <v>221</v>
      </c>
      <c r="D20" s="172" t="s">
        <v>222</v>
      </c>
      <c r="E20" t="str">
        <f t="shared" si="0"/>
        <v>IA_PM_20 Glycemic Referring Services</v>
      </c>
    </row>
    <row r="21" spans="1:5" ht="46.5" x14ac:dyDescent="0.35">
      <c r="A21" s="92" t="s">
        <v>225</v>
      </c>
      <c r="B21" s="91" t="s">
        <v>226</v>
      </c>
      <c r="C21" s="171" t="s">
        <v>223</v>
      </c>
      <c r="D21" s="172" t="s">
        <v>224</v>
      </c>
      <c r="E21" t="str">
        <f t="shared" si="0"/>
        <v>IA_PM_21 Advance Care Planning</v>
      </c>
    </row>
    <row r="22" spans="1:5" ht="62" x14ac:dyDescent="0.35">
      <c r="A22" s="92" t="s">
        <v>227</v>
      </c>
      <c r="B22" s="91" t="s">
        <v>228</v>
      </c>
      <c r="C22" s="171" t="s">
        <v>225</v>
      </c>
      <c r="D22" s="172" t="s">
        <v>226</v>
      </c>
      <c r="E22" t="str">
        <f t="shared" si="0"/>
        <v>IA_PM_22 Improving Practice Capacity for Human Immunodeficiency Virus (HIV) Prevention Services</v>
      </c>
    </row>
    <row r="23" spans="1:5" ht="72.5" x14ac:dyDescent="0.35">
      <c r="A23" s="92" t="s">
        <v>229</v>
      </c>
      <c r="B23" s="93" t="s">
        <v>230</v>
      </c>
      <c r="C23" s="171" t="s">
        <v>227</v>
      </c>
      <c r="D23" s="172" t="s">
        <v>228</v>
      </c>
      <c r="E23" t="str">
        <f t="shared" si="0"/>
        <v>IA_PM_23 Use of Computable Guidelines and Clinical Decision Support to Improve Adherence for Cervical Cancer Screening and Management Guidelines</v>
      </c>
    </row>
    <row r="24" spans="1:5" ht="58" x14ac:dyDescent="0.35">
      <c r="A24" s="92" t="s">
        <v>231</v>
      </c>
      <c r="B24" s="93" t="s">
        <v>232</v>
      </c>
      <c r="C24" s="175" t="s">
        <v>229</v>
      </c>
      <c r="D24" s="176" t="s">
        <v>230</v>
      </c>
      <c r="E24" t="str">
        <f t="shared" si="0"/>
        <v>IA_PM_24 Implementation of Protocols and Provision of Resources to Increase Lung Cancer Screening Uptake</v>
      </c>
    </row>
    <row r="25" spans="1:5" ht="58" x14ac:dyDescent="0.35">
      <c r="A25" s="92" t="s">
        <v>233</v>
      </c>
      <c r="B25" s="91" t="s">
        <v>234</v>
      </c>
      <c r="C25" s="175" t="s">
        <v>231</v>
      </c>
      <c r="D25" s="176" t="s">
        <v>232</v>
      </c>
      <c r="E25" t="str">
        <f t="shared" si="0"/>
        <v>IA_PM_25 Save a Million Hearts: Standardization of Approach to Screening and Treatment for Cardiovascular Disease Risk</v>
      </c>
    </row>
    <row r="26" spans="1:5" ht="46.5" x14ac:dyDescent="0.35">
      <c r="A26" s="92" t="s">
        <v>235</v>
      </c>
      <c r="B26" s="91" t="s">
        <v>236</v>
      </c>
      <c r="C26" s="173" t="s">
        <v>474</v>
      </c>
      <c r="D26" s="174" t="s">
        <v>475</v>
      </c>
      <c r="E26" t="str">
        <f t="shared" si="0"/>
        <v>IA_PM_27 Improving Detection of Cognitive Impairment in Primary Care</v>
      </c>
    </row>
    <row r="27" spans="1:5" ht="31" x14ac:dyDescent="0.35">
      <c r="A27" s="92" t="s">
        <v>237</v>
      </c>
      <c r="B27" s="91" t="s">
        <v>238</v>
      </c>
      <c r="C27" s="173" t="s">
        <v>476</v>
      </c>
      <c r="D27" s="174" t="s">
        <v>477</v>
      </c>
      <c r="E27" t="str">
        <f t="shared" si="0"/>
        <v>IA_PM_28 Integrating Oral Health Care in Primary Care</v>
      </c>
    </row>
    <row r="28" spans="1:5" ht="31" x14ac:dyDescent="0.35">
      <c r="A28" s="92" t="s">
        <v>239</v>
      </c>
      <c r="B28" s="91" t="s">
        <v>240</v>
      </c>
      <c r="C28" s="171" t="s">
        <v>233</v>
      </c>
      <c r="D28" s="172" t="s">
        <v>234</v>
      </c>
      <c r="E28" t="str">
        <f t="shared" si="0"/>
        <v>IA_CC_7 Regular training in care coordination</v>
      </c>
    </row>
    <row r="29" spans="1:5" ht="58" x14ac:dyDescent="0.35">
      <c r="A29" s="92" t="s">
        <v>241</v>
      </c>
      <c r="B29" s="91" t="s">
        <v>242</v>
      </c>
      <c r="C29" s="171" t="s">
        <v>235</v>
      </c>
      <c r="D29" s="172" t="s">
        <v>236</v>
      </c>
      <c r="E29" t="str">
        <f t="shared" si="0"/>
        <v>IA_CC_8 Implementation of documentation improvements for practice/process improvements</v>
      </c>
    </row>
    <row r="30" spans="1:5" ht="58" x14ac:dyDescent="0.35">
      <c r="A30" s="92" t="s">
        <v>243</v>
      </c>
      <c r="B30" s="91" t="s">
        <v>244</v>
      </c>
      <c r="C30" s="171" t="s">
        <v>237</v>
      </c>
      <c r="D30" s="172" t="s">
        <v>238</v>
      </c>
      <c r="E30" t="str">
        <f t="shared" si="0"/>
        <v>IA_CC_9 Implementation of practices/processes for developing regular individual care plans</v>
      </c>
    </row>
    <row r="31" spans="1:5" ht="31" x14ac:dyDescent="0.35">
      <c r="A31" s="92" t="s">
        <v>245</v>
      </c>
      <c r="B31" s="91" t="s">
        <v>246</v>
      </c>
      <c r="C31" s="171" t="s">
        <v>239</v>
      </c>
      <c r="D31" s="172" t="s">
        <v>240</v>
      </c>
      <c r="E31" t="str">
        <f t="shared" si="0"/>
        <v>IA_CC_10 Care transition documentation practice improvements</v>
      </c>
    </row>
    <row r="32" spans="1:5" ht="29" x14ac:dyDescent="0.35">
      <c r="A32" s="92" t="s">
        <v>247</v>
      </c>
      <c r="B32" s="91" t="s">
        <v>248</v>
      </c>
      <c r="C32" s="171" t="s">
        <v>241</v>
      </c>
      <c r="D32" s="172" t="s">
        <v>242</v>
      </c>
      <c r="E32" t="str">
        <f t="shared" si="0"/>
        <v>IA_CC_11 Care transition standard operational improvements</v>
      </c>
    </row>
    <row r="33" spans="1:5" ht="46.5" x14ac:dyDescent="0.35">
      <c r="A33" s="92" t="s">
        <v>249</v>
      </c>
      <c r="B33" s="91" t="s">
        <v>250</v>
      </c>
      <c r="C33" s="171" t="s">
        <v>243</v>
      </c>
      <c r="D33" s="172" t="s">
        <v>244</v>
      </c>
      <c r="E33" t="str">
        <f t="shared" si="0"/>
        <v>IA_CC_12 Care coordination agreements that promote improvements in patient tracking across settings</v>
      </c>
    </row>
    <row r="34" spans="1:5" ht="29" x14ac:dyDescent="0.35">
      <c r="A34" s="92" t="s">
        <v>251</v>
      </c>
      <c r="B34" s="91" t="s">
        <v>252</v>
      </c>
      <c r="C34" s="177" t="s">
        <v>245</v>
      </c>
      <c r="D34" s="178" t="s">
        <v>246</v>
      </c>
      <c r="E34" t="str">
        <f t="shared" si="0"/>
        <v xml:space="preserve">IA_CC_13 Practice improvements to align with OpenNotes principles </v>
      </c>
    </row>
    <row r="35" spans="1:5" x14ac:dyDescent="0.35">
      <c r="A35" s="92" t="s">
        <v>253</v>
      </c>
      <c r="B35" s="91" t="s">
        <v>254</v>
      </c>
      <c r="C35" s="171" t="s">
        <v>247</v>
      </c>
      <c r="D35" s="172" t="s">
        <v>248</v>
      </c>
      <c r="E35" t="str">
        <f t="shared" si="0"/>
        <v>IA_CC_15 PSH Care Coordination</v>
      </c>
    </row>
    <row r="36" spans="1:5" ht="58" x14ac:dyDescent="0.35">
      <c r="A36" s="92" t="s">
        <v>255</v>
      </c>
      <c r="B36" s="91" t="s">
        <v>256</v>
      </c>
      <c r="C36" s="171" t="s">
        <v>249</v>
      </c>
      <c r="D36" s="172" t="s">
        <v>250</v>
      </c>
      <c r="E36" t="str">
        <f t="shared" si="0"/>
        <v>IA_CC_16 Primary Care Physician and Behavioral Health Bilateral Electronic Exchange of Information for Shared Patients</v>
      </c>
    </row>
    <row r="37" spans="1:5" ht="31" x14ac:dyDescent="0.35">
      <c r="A37" s="92" t="s">
        <v>257</v>
      </c>
      <c r="B37" s="91" t="s">
        <v>258</v>
      </c>
      <c r="C37" s="179" t="s">
        <v>251</v>
      </c>
      <c r="D37" s="172" t="s">
        <v>252</v>
      </c>
      <c r="E37" t="str">
        <f t="shared" si="0"/>
        <v>IA_CC_17 Patient Navigator Program</v>
      </c>
    </row>
    <row r="38" spans="1:5" ht="31" x14ac:dyDescent="0.35">
      <c r="A38" s="92" t="s">
        <v>259</v>
      </c>
      <c r="B38" s="91" t="s">
        <v>260</v>
      </c>
      <c r="C38" s="171" t="s">
        <v>253</v>
      </c>
      <c r="D38" s="172" t="s">
        <v>254</v>
      </c>
      <c r="E38" t="str">
        <f t="shared" si="0"/>
        <v>IA_CC_18 Relationship-Centered Communication</v>
      </c>
    </row>
    <row r="39" spans="1:5" ht="58" x14ac:dyDescent="0.35">
      <c r="A39" s="92" t="s">
        <v>261</v>
      </c>
      <c r="B39" s="91" t="s">
        <v>262</v>
      </c>
      <c r="C39" s="179" t="s">
        <v>255</v>
      </c>
      <c r="D39" s="172" t="s">
        <v>256</v>
      </c>
      <c r="E39" t="str">
        <f t="shared" si="0"/>
        <v>IA_CC_19 Tracking of clinician’s relationship to and responsibility for a patient by reporting MACRA patient relationship codes.</v>
      </c>
    </row>
    <row r="40" spans="1:5" ht="62" x14ac:dyDescent="0.35">
      <c r="A40" s="92" t="s">
        <v>263</v>
      </c>
      <c r="B40" s="91" t="s">
        <v>264</v>
      </c>
      <c r="C40" s="171" t="s">
        <v>257</v>
      </c>
      <c r="D40" s="172" t="s">
        <v>258</v>
      </c>
      <c r="E40" t="str">
        <f t="shared" si="0"/>
        <v>IA_BE_1 Use of certified EHR to capture patient reported outcomes</v>
      </c>
    </row>
    <row r="41" spans="1:5" ht="43.5" x14ac:dyDescent="0.35">
      <c r="A41" s="92" t="s">
        <v>265</v>
      </c>
      <c r="B41" s="91" t="s">
        <v>266</v>
      </c>
      <c r="C41" s="179" t="s">
        <v>259</v>
      </c>
      <c r="D41" s="172" t="s">
        <v>260</v>
      </c>
      <c r="E41" t="str">
        <f t="shared" si="0"/>
        <v>IA_BE_3 Engagement with QIN-QIO to implement self-management training programs</v>
      </c>
    </row>
    <row r="42" spans="1:5" ht="43.5" x14ac:dyDescent="0.35">
      <c r="A42" s="92" t="s">
        <v>267</v>
      </c>
      <c r="B42" s="91" t="s">
        <v>268</v>
      </c>
      <c r="C42" s="173" t="s">
        <v>261</v>
      </c>
      <c r="D42" s="174" t="s">
        <v>478</v>
      </c>
      <c r="E42" t="str">
        <f t="shared" si="0"/>
        <v>IA_BE_4 Engagement of Patients through Implementation of New Patient Portal</v>
      </c>
    </row>
    <row r="43" spans="1:5" ht="58" x14ac:dyDescent="0.35">
      <c r="A43" s="92" t="s">
        <v>269</v>
      </c>
      <c r="B43" s="91" t="s">
        <v>270</v>
      </c>
      <c r="C43" s="171" t="s">
        <v>263</v>
      </c>
      <c r="D43" s="172" t="s">
        <v>264</v>
      </c>
      <c r="E43" t="str">
        <f t="shared" si="0"/>
        <v>IA_BE_5 Enhancements/regular updates to practice websites/tools that also include considerations for patients with cognitive disabilities</v>
      </c>
    </row>
    <row r="44" spans="1:5" ht="43.5" x14ac:dyDescent="0.35">
      <c r="A44" s="92" t="s">
        <v>271</v>
      </c>
      <c r="B44" s="91" t="s">
        <v>272</v>
      </c>
      <c r="C44" s="171" t="s">
        <v>265</v>
      </c>
      <c r="D44" s="172" t="s">
        <v>266</v>
      </c>
      <c r="E44" t="str">
        <f t="shared" si="0"/>
        <v>IA_BE_6 Regularly Assess Patient Experience of Care and Follow Up on Findings</v>
      </c>
    </row>
    <row r="45" spans="1:5" ht="43.5" x14ac:dyDescent="0.35">
      <c r="A45" s="92" t="s">
        <v>273</v>
      </c>
      <c r="B45" s="91" t="s">
        <v>274</v>
      </c>
      <c r="C45" s="171" t="s">
        <v>267</v>
      </c>
      <c r="D45" s="172" t="s">
        <v>268</v>
      </c>
      <c r="E45" t="str">
        <f t="shared" si="0"/>
        <v>IA_BE_12 Use evidence-based decision aids to support shared decision-making.</v>
      </c>
    </row>
    <row r="46" spans="1:5" ht="43.5" x14ac:dyDescent="0.35">
      <c r="A46" s="92" t="s">
        <v>275</v>
      </c>
      <c r="B46" s="91" t="s">
        <v>276</v>
      </c>
      <c r="C46" s="171" t="s">
        <v>269</v>
      </c>
      <c r="D46" s="172" t="s">
        <v>479</v>
      </c>
      <c r="E46" t="str">
        <f t="shared" si="0"/>
        <v>IA_BE_14 Engage patients and families to guide improvement in the system of care</v>
      </c>
    </row>
    <row r="47" spans="1:5" ht="43.5" x14ac:dyDescent="0.35">
      <c r="A47" s="92" t="s">
        <v>277</v>
      </c>
      <c r="B47" s="91" t="s">
        <v>278</v>
      </c>
      <c r="C47" s="171" t="s">
        <v>271</v>
      </c>
      <c r="D47" s="172" t="s">
        <v>272</v>
      </c>
      <c r="E47" t="str">
        <f t="shared" si="0"/>
        <v>IA_BE_15 Engagement of Patients, Family, and Caregivers in Developing a Plan of Care</v>
      </c>
    </row>
    <row r="48" spans="1:5" ht="31" x14ac:dyDescent="0.35">
      <c r="A48" s="92" t="s">
        <v>279</v>
      </c>
      <c r="B48" s="91" t="s">
        <v>280</v>
      </c>
      <c r="C48" s="171" t="s">
        <v>273</v>
      </c>
      <c r="D48" s="172" t="s">
        <v>274</v>
      </c>
      <c r="E48" t="str">
        <f t="shared" si="0"/>
        <v>IA_BE_16 Promote Self-management in Usual Care</v>
      </c>
    </row>
    <row r="49" spans="1:5" ht="43.5" x14ac:dyDescent="0.35">
      <c r="A49" s="92" t="s">
        <v>281</v>
      </c>
      <c r="B49" s="91" t="s">
        <v>282</v>
      </c>
      <c r="C49" s="171" t="s">
        <v>275</v>
      </c>
      <c r="D49" s="172" t="s">
        <v>276</v>
      </c>
      <c r="E49" t="str">
        <f t="shared" si="0"/>
        <v>IA_BE_19 Use group visits for common chronic conditions (e.g., diabetes).</v>
      </c>
    </row>
    <row r="50" spans="1:5" ht="29" x14ac:dyDescent="0.35">
      <c r="A50" s="92" t="s">
        <v>283</v>
      </c>
      <c r="B50" s="91" t="s">
        <v>284</v>
      </c>
      <c r="C50" s="171" t="s">
        <v>277</v>
      </c>
      <c r="D50" s="172" t="s">
        <v>480</v>
      </c>
      <c r="E50" t="str">
        <f t="shared" si="0"/>
        <v>IA_BE_22 Improved practices that engage patients pre-visit</v>
      </c>
    </row>
    <row r="51" spans="1:5" ht="31" x14ac:dyDescent="0.35">
      <c r="A51" s="92" t="s">
        <v>285</v>
      </c>
      <c r="B51" s="91" t="s">
        <v>286</v>
      </c>
      <c r="C51" s="171" t="s">
        <v>279</v>
      </c>
      <c r="D51" s="172" t="s">
        <v>280</v>
      </c>
      <c r="E51" t="str">
        <f t="shared" si="0"/>
        <v>IA_BE_23 Integration of patient coaching practices between visits</v>
      </c>
    </row>
    <row r="52" spans="1:5" x14ac:dyDescent="0.35">
      <c r="A52" s="92" t="s">
        <v>287</v>
      </c>
      <c r="B52" s="91" t="s">
        <v>288</v>
      </c>
      <c r="C52" s="171" t="s">
        <v>281</v>
      </c>
      <c r="D52" s="172" t="s">
        <v>282</v>
      </c>
      <c r="E52" t="str">
        <f t="shared" si="0"/>
        <v>IA_BE_24 Financial Navigation Program</v>
      </c>
    </row>
    <row r="53" spans="1:5" ht="46.5" x14ac:dyDescent="0.35">
      <c r="A53" s="92" t="s">
        <v>289</v>
      </c>
      <c r="B53" s="91" t="s">
        <v>290</v>
      </c>
      <c r="C53" s="171" t="s">
        <v>283</v>
      </c>
      <c r="D53" s="172" t="s">
        <v>284</v>
      </c>
      <c r="E53" t="str">
        <f t="shared" si="0"/>
        <v>IA_BE_25 Drug Cost Transparency</v>
      </c>
    </row>
    <row r="54" spans="1:5" ht="31" x14ac:dyDescent="0.35">
      <c r="A54" s="92" t="s">
        <v>291</v>
      </c>
      <c r="B54" s="91" t="s">
        <v>292</v>
      </c>
      <c r="C54" s="173" t="s">
        <v>481</v>
      </c>
      <c r="D54" s="174" t="s">
        <v>482</v>
      </c>
      <c r="E54" t="str">
        <f t="shared" si="0"/>
        <v>IA_BE_26 Promote use of Patient-Reported Outcome Tools</v>
      </c>
    </row>
    <row r="55" spans="1:5" ht="31" x14ac:dyDescent="0.35">
      <c r="A55" s="92" t="s">
        <v>293</v>
      </c>
      <c r="B55" s="91" t="s">
        <v>294</v>
      </c>
      <c r="C55" s="173" t="s">
        <v>483</v>
      </c>
      <c r="D55" s="174" t="s">
        <v>338</v>
      </c>
      <c r="E55" t="str">
        <f t="shared" si="0"/>
        <v>IA_BE_27 Comprehensive Eye Exams</v>
      </c>
    </row>
    <row r="56" spans="1:5" ht="29" x14ac:dyDescent="0.35">
      <c r="A56" s="92" t="s">
        <v>295</v>
      </c>
      <c r="B56" s="91" t="s">
        <v>296</v>
      </c>
      <c r="C56" s="171" t="s">
        <v>285</v>
      </c>
      <c r="D56" s="172" t="s">
        <v>286</v>
      </c>
      <c r="E56" t="str">
        <f t="shared" si="0"/>
        <v xml:space="preserve">IA_PSPA_1 Participation in an AHRQ-listed patient safety organization. </v>
      </c>
    </row>
    <row r="57" spans="1:5" ht="31" x14ac:dyDescent="0.35">
      <c r="A57" s="92" t="s">
        <v>297</v>
      </c>
      <c r="B57" s="91" t="s">
        <v>298</v>
      </c>
      <c r="C57" s="171" t="s">
        <v>287</v>
      </c>
      <c r="D57" s="172" t="s">
        <v>288</v>
      </c>
      <c r="E57" t="str">
        <f t="shared" si="0"/>
        <v>IA_PSPA_2 Participation in MOC Part IV</v>
      </c>
    </row>
    <row r="58" spans="1:5" ht="58" x14ac:dyDescent="0.35">
      <c r="A58" s="92" t="s">
        <v>299</v>
      </c>
      <c r="B58" s="91" t="s">
        <v>300</v>
      </c>
      <c r="C58" s="171" t="s">
        <v>289</v>
      </c>
      <c r="D58" s="172" t="s">
        <v>484</v>
      </c>
      <c r="E58" t="str">
        <f t="shared" si="0"/>
        <v>IA_PSPA_3 Participate in IHI Training/Forum Event; National Academy of Medicine, AHRQ Team STEPPS® or other similar activity</v>
      </c>
    </row>
    <row r="59" spans="1:5" ht="31" x14ac:dyDescent="0.35">
      <c r="A59" s="92" t="s">
        <v>301</v>
      </c>
      <c r="B59" s="91" t="s">
        <v>302</v>
      </c>
      <c r="C59" s="179" t="s">
        <v>291</v>
      </c>
      <c r="D59" s="172" t="s">
        <v>292</v>
      </c>
      <c r="E59" t="str">
        <f t="shared" si="0"/>
        <v>IA_PSPA_4 Administration of the AHRQ Survey of Patient Safety Culture</v>
      </c>
    </row>
    <row r="60" spans="1:5" ht="43.5" x14ac:dyDescent="0.35">
      <c r="A60" s="92" t="s">
        <v>303</v>
      </c>
      <c r="B60" s="91" t="s">
        <v>304</v>
      </c>
      <c r="C60" s="177" t="s">
        <v>293</v>
      </c>
      <c r="D60" s="178" t="s">
        <v>294</v>
      </c>
      <c r="E60" t="str">
        <f t="shared" si="0"/>
        <v>IA_PSPA_7 Use of QCDR data for ongoing practice assessment and improvements</v>
      </c>
    </row>
    <row r="61" spans="1:5" ht="77.5" x14ac:dyDescent="0.35">
      <c r="A61" s="92" t="s">
        <v>305</v>
      </c>
      <c r="B61" s="91" t="s">
        <v>306</v>
      </c>
      <c r="C61" s="171" t="s">
        <v>295</v>
      </c>
      <c r="D61" s="172" t="s">
        <v>485</v>
      </c>
      <c r="E61" t="str">
        <f t="shared" si="0"/>
        <v>IA_PSPA_8 Use of patient safety tools</v>
      </c>
    </row>
    <row r="62" spans="1:5" ht="46.5" x14ac:dyDescent="0.35">
      <c r="A62" s="92" t="s">
        <v>307</v>
      </c>
      <c r="B62" s="91" t="s">
        <v>308</v>
      </c>
      <c r="C62" s="171" t="s">
        <v>297</v>
      </c>
      <c r="D62" s="172" t="s">
        <v>298</v>
      </c>
      <c r="E62" t="str">
        <f t="shared" si="0"/>
        <v>IA_PSPA_9 Completion of the AMA STEPS Forward program</v>
      </c>
    </row>
    <row r="63" spans="1:5" ht="31" x14ac:dyDescent="0.35">
      <c r="A63" s="92" t="s">
        <v>309</v>
      </c>
      <c r="B63" s="91" t="s">
        <v>310</v>
      </c>
      <c r="C63" s="171" t="s">
        <v>299</v>
      </c>
      <c r="D63" s="172" t="s">
        <v>300</v>
      </c>
      <c r="E63" t="str">
        <f t="shared" si="0"/>
        <v>IA_PSPA_12 Participation in private payer CPIA</v>
      </c>
    </row>
    <row r="64" spans="1:5" ht="46.5" x14ac:dyDescent="0.35">
      <c r="A64" s="92" t="s">
        <v>311</v>
      </c>
      <c r="B64" s="91" t="s">
        <v>312</v>
      </c>
      <c r="C64" s="171" t="s">
        <v>301</v>
      </c>
      <c r="D64" s="172" t="s">
        <v>302</v>
      </c>
      <c r="E64" t="str">
        <f t="shared" si="0"/>
        <v>IA_PSPA_13 Participation in Joint Commission Evaluation Initiative</v>
      </c>
    </row>
    <row r="65" spans="1:5" ht="31" x14ac:dyDescent="0.35">
      <c r="A65" s="92" t="s">
        <v>313</v>
      </c>
      <c r="B65" s="91" t="s">
        <v>314</v>
      </c>
      <c r="C65" s="171" t="s">
        <v>303</v>
      </c>
      <c r="D65" s="172" t="s">
        <v>304</v>
      </c>
      <c r="E65" t="str">
        <f t="shared" si="0"/>
        <v>IA_PSPA_15 Implementation of an ASP</v>
      </c>
    </row>
    <row r="66" spans="1:5" ht="101.5" x14ac:dyDescent="0.35">
      <c r="A66" s="92" t="s">
        <v>315</v>
      </c>
      <c r="B66" s="91" t="s">
        <v>316</v>
      </c>
      <c r="C66" s="171" t="s">
        <v>305</v>
      </c>
      <c r="D66" s="172" t="s">
        <v>306</v>
      </c>
      <c r="E66" t="str">
        <f t="shared" si="0"/>
        <v>IA_PSPA_16 Use decision support—ideally platform-agnostic, interoperable clinical decision support (CDS) tools —and standardized treatment protocols to manage workflow on the care team to meet patient needs</v>
      </c>
    </row>
    <row r="67" spans="1:5" ht="43.5" x14ac:dyDescent="0.35">
      <c r="A67" s="92" t="s">
        <v>317</v>
      </c>
      <c r="B67" s="91" t="s">
        <v>318</v>
      </c>
      <c r="C67" s="171" t="s">
        <v>307</v>
      </c>
      <c r="D67" s="172" t="s">
        <v>308</v>
      </c>
      <c r="E67" t="str">
        <f t="shared" ref="E67:E96" si="1">C67&amp;" "&amp;D67</f>
        <v>IA_PSPA_17 Implementation of analytic capabilities to manage total cost of care for practice population</v>
      </c>
    </row>
    <row r="68" spans="1:5" ht="31" x14ac:dyDescent="0.35">
      <c r="A68" s="92" t="s">
        <v>319</v>
      </c>
      <c r="B68" s="91" t="s">
        <v>320</v>
      </c>
      <c r="C68" s="171" t="s">
        <v>309</v>
      </c>
      <c r="D68" s="172" t="s">
        <v>310</v>
      </c>
      <c r="E68" t="str">
        <f t="shared" si="1"/>
        <v>IA_PSPA_18 Measurement and improvement at the practice and panel level</v>
      </c>
    </row>
    <row r="69" spans="1:5" ht="58" x14ac:dyDescent="0.35">
      <c r="A69" s="92" t="s">
        <v>321</v>
      </c>
      <c r="B69" s="91" t="s">
        <v>322</v>
      </c>
      <c r="C69" s="177" t="s">
        <v>311</v>
      </c>
      <c r="D69" s="178" t="s">
        <v>312</v>
      </c>
      <c r="E69" t="str">
        <f t="shared" si="1"/>
        <v>IA_PSPA_19 Implementation of formal quality improvement methods, practice changes, or other practice improvement processes</v>
      </c>
    </row>
    <row r="70" spans="1:5" ht="31" x14ac:dyDescent="0.35">
      <c r="A70" s="92" t="s">
        <v>323</v>
      </c>
      <c r="B70" s="91" t="s">
        <v>324</v>
      </c>
      <c r="C70" s="171" t="s">
        <v>313</v>
      </c>
      <c r="D70" s="172" t="s">
        <v>314</v>
      </c>
      <c r="E70" t="str">
        <f t="shared" si="1"/>
        <v>IA_PSPA_21 Implementation of fall screening and assessment programs</v>
      </c>
    </row>
    <row r="71" spans="1:5" ht="43.5" x14ac:dyDescent="0.35">
      <c r="A71" s="92" t="s">
        <v>325</v>
      </c>
      <c r="B71" s="91" t="s">
        <v>326</v>
      </c>
      <c r="C71" s="179" t="s">
        <v>315</v>
      </c>
      <c r="D71" s="172" t="s">
        <v>316</v>
      </c>
      <c r="E71" t="str">
        <f t="shared" si="1"/>
        <v>IA_PSPA_22 CDC Training on CDC’s Guideline for Prescribing Opioids for Chronic Pain</v>
      </c>
    </row>
    <row r="72" spans="1:5" ht="46.5" x14ac:dyDescent="0.35">
      <c r="A72" s="92" t="s">
        <v>327</v>
      </c>
      <c r="B72" s="91" t="s">
        <v>328</v>
      </c>
      <c r="C72" s="171" t="s">
        <v>317</v>
      </c>
      <c r="D72" s="172" t="s">
        <v>318</v>
      </c>
      <c r="E72" t="str">
        <f t="shared" si="1"/>
        <v>IA_PSPA_23 Completion of CDC Training on Antibiotic Stewardship</v>
      </c>
    </row>
    <row r="73" spans="1:5" ht="31" x14ac:dyDescent="0.35">
      <c r="A73" s="92" t="s">
        <v>329</v>
      </c>
      <c r="B73" s="91" t="s">
        <v>330</v>
      </c>
      <c r="C73" s="179" t="s">
        <v>319</v>
      </c>
      <c r="D73" s="172" t="s">
        <v>320</v>
      </c>
      <c r="E73" t="str">
        <f t="shared" si="1"/>
        <v>IA_PSPA_25 Cost Display for Laboratory and Radiographic Orders</v>
      </c>
    </row>
    <row r="74" spans="1:5" ht="43.5" x14ac:dyDescent="0.35">
      <c r="A74" s="92" t="s">
        <v>331</v>
      </c>
      <c r="B74" s="91" t="s">
        <v>332</v>
      </c>
      <c r="C74" s="171" t="s">
        <v>321</v>
      </c>
      <c r="D74" s="172" t="s">
        <v>322</v>
      </c>
      <c r="E74" t="str">
        <f t="shared" si="1"/>
        <v>IA_PSPA_26 Communication of Unscheduled Visit for Adverse Drug Event and Nature of Event</v>
      </c>
    </row>
    <row r="75" spans="1:5" ht="43.5" x14ac:dyDescent="0.35">
      <c r="A75" s="92" t="s">
        <v>333</v>
      </c>
      <c r="B75" s="91" t="s">
        <v>334</v>
      </c>
      <c r="C75" s="171" t="s">
        <v>323</v>
      </c>
      <c r="D75" s="172" t="s">
        <v>324</v>
      </c>
      <c r="E75" t="str">
        <f t="shared" si="1"/>
        <v>IA_PSPA_28 Completion of an Accredited Safety or Quality Improvement Program</v>
      </c>
    </row>
    <row r="76" spans="1:5" ht="31" x14ac:dyDescent="0.35">
      <c r="A76" s="92" t="s">
        <v>335</v>
      </c>
      <c r="B76" s="91" t="s">
        <v>336</v>
      </c>
      <c r="C76" s="171" t="s">
        <v>325</v>
      </c>
      <c r="D76" s="172" t="s">
        <v>326</v>
      </c>
      <c r="E76" t="str">
        <f t="shared" si="1"/>
        <v>IA_PSPA_31 Patient Medication Risk Education</v>
      </c>
    </row>
    <row r="77" spans="1:5" ht="58" x14ac:dyDescent="0.35">
      <c r="A77" s="92" t="s">
        <v>337</v>
      </c>
      <c r="B77" s="91" t="s">
        <v>338</v>
      </c>
      <c r="C77" s="179" t="s">
        <v>327</v>
      </c>
      <c r="D77" s="172" t="s">
        <v>328</v>
      </c>
      <c r="E77" t="str">
        <f t="shared" si="1"/>
        <v>IA_PSPA_32 Use of CDC Guideline for Clinical Decision Support to Prescribe Opioids for Chronic Pain via Clinical Decision Support</v>
      </c>
    </row>
    <row r="78" spans="1:5" ht="46.5" x14ac:dyDescent="0.35">
      <c r="A78" s="92" t="s">
        <v>339</v>
      </c>
      <c r="B78" s="91" t="s">
        <v>340</v>
      </c>
      <c r="C78" s="171" t="s">
        <v>329</v>
      </c>
      <c r="D78" s="172" t="s">
        <v>330</v>
      </c>
      <c r="E78" t="str">
        <f t="shared" si="1"/>
        <v>IA_PSPA_33 Application of CDC’s Training for Healthcare Providers on Lyme Disease</v>
      </c>
    </row>
    <row r="79" spans="1:5" ht="31" x14ac:dyDescent="0.35">
      <c r="A79" s="92" t="s">
        <v>341</v>
      </c>
      <c r="B79" s="91" t="s">
        <v>342</v>
      </c>
      <c r="C79" s="173" t="s">
        <v>486</v>
      </c>
      <c r="D79" s="174" t="s">
        <v>487</v>
      </c>
      <c r="E79" t="str">
        <f t="shared" si="1"/>
        <v>IA_PSPA_34 Patient Safety in Use of Artificial Intelligence (AI)</v>
      </c>
    </row>
    <row r="80" spans="1:5" ht="58" x14ac:dyDescent="0.35">
      <c r="A80" s="92" t="s">
        <v>343</v>
      </c>
      <c r="B80" s="91" t="s">
        <v>344</v>
      </c>
      <c r="C80" s="173" t="s">
        <v>488</v>
      </c>
      <c r="D80" s="174" t="s">
        <v>340</v>
      </c>
      <c r="E80" t="str">
        <f t="shared" si="1"/>
        <v>IA_PSPA_35 Adopt Certified Health Information Technology for Security Tags for Electronic Health Record Data</v>
      </c>
    </row>
    <row r="81" spans="1:5" ht="43.5" x14ac:dyDescent="0.35">
      <c r="A81" s="92" t="s">
        <v>345</v>
      </c>
      <c r="B81" s="91" t="s">
        <v>346</v>
      </c>
      <c r="C81" s="180" t="s">
        <v>489</v>
      </c>
      <c r="D81" s="174" t="s">
        <v>208</v>
      </c>
      <c r="E81" t="str">
        <f t="shared" si="1"/>
        <v>IA_AHW_1 Chronic Care and Preventative Care Management for Empaneled Patients</v>
      </c>
    </row>
    <row r="82" spans="1:5" ht="43.5" x14ac:dyDescent="0.35">
      <c r="A82" s="92" t="s">
        <v>347</v>
      </c>
      <c r="B82" s="91" t="s">
        <v>348</v>
      </c>
      <c r="C82" s="171" t="s">
        <v>341</v>
      </c>
      <c r="D82" s="172" t="s">
        <v>342</v>
      </c>
      <c r="E82" t="str">
        <f t="shared" si="1"/>
        <v>IA_ERP_1 Participation on Disaster Medical Assistance Team, registered for 6 months.</v>
      </c>
    </row>
    <row r="83" spans="1:5" ht="58" x14ac:dyDescent="0.35">
      <c r="A83" s="92" t="s">
        <v>349</v>
      </c>
      <c r="B83" s="91" t="s">
        <v>350</v>
      </c>
      <c r="C83" s="171" t="s">
        <v>343</v>
      </c>
      <c r="D83" s="172" t="s">
        <v>490</v>
      </c>
      <c r="E83" t="str">
        <f t="shared" si="1"/>
        <v>IA_ERP_2 Participation in a 60-day or greater effort to support domestic or international humanitarian needs</v>
      </c>
    </row>
    <row r="84" spans="1:5" ht="58" x14ac:dyDescent="0.35">
      <c r="A84" s="92" t="s">
        <v>351</v>
      </c>
      <c r="B84" s="91" t="s">
        <v>352</v>
      </c>
      <c r="C84" s="173" t="s">
        <v>345</v>
      </c>
      <c r="D84" s="174" t="s">
        <v>491</v>
      </c>
      <c r="E84" t="str">
        <f t="shared" si="1"/>
        <v>IA_BMH_1 Antipsychotic-Medication-Associated Physical Health Condition Assessment and Monitoring</v>
      </c>
    </row>
    <row r="85" spans="1:5" ht="31" x14ac:dyDescent="0.35">
      <c r="A85" s="92" t="s">
        <v>353</v>
      </c>
      <c r="B85" s="91" t="s">
        <v>354</v>
      </c>
      <c r="C85" s="171" t="s">
        <v>347</v>
      </c>
      <c r="D85" s="172" t="s">
        <v>348</v>
      </c>
      <c r="E85" t="str">
        <f t="shared" si="1"/>
        <v>IA_BMH_2 Tobacco use</v>
      </c>
    </row>
    <row r="86" spans="1:5" ht="62" x14ac:dyDescent="0.35">
      <c r="A86" s="92" t="s">
        <v>355</v>
      </c>
      <c r="B86" s="91" t="s">
        <v>356</v>
      </c>
      <c r="C86" s="171" t="s">
        <v>349</v>
      </c>
      <c r="D86" s="172" t="s">
        <v>350</v>
      </c>
      <c r="E86" t="str">
        <f t="shared" si="1"/>
        <v>IA_BMH_4 Depression screening</v>
      </c>
    </row>
    <row r="87" spans="1:5" ht="31" x14ac:dyDescent="0.35">
      <c r="A87" s="92" t="s">
        <v>357</v>
      </c>
      <c r="B87" s="91" t="s">
        <v>358</v>
      </c>
      <c r="C87" s="171" t="s">
        <v>351</v>
      </c>
      <c r="D87" s="172" t="s">
        <v>352</v>
      </c>
      <c r="E87" t="str">
        <f t="shared" si="1"/>
        <v>IA_BMH_5 MDD prevention and treatment interventions</v>
      </c>
    </row>
    <row r="88" spans="1:5" ht="43.5" x14ac:dyDescent="0.35">
      <c r="A88" s="92" t="s">
        <v>359</v>
      </c>
      <c r="B88" s="91" t="s">
        <v>360</v>
      </c>
      <c r="C88" s="171" t="s">
        <v>353</v>
      </c>
      <c r="D88" s="172" t="s">
        <v>354</v>
      </c>
      <c r="E88" t="str">
        <f t="shared" si="1"/>
        <v>IA_BMH_7 Implementation of Integrated Patient Centered Behavioral Health Model</v>
      </c>
    </row>
    <row r="89" spans="1:5" ht="72.5" x14ac:dyDescent="0.35">
      <c r="A89" s="92" t="s">
        <v>361</v>
      </c>
      <c r="B89" s="91" t="s">
        <v>362</v>
      </c>
      <c r="C89" s="171" t="s">
        <v>355</v>
      </c>
      <c r="D89" s="172" t="s">
        <v>356</v>
      </c>
      <c r="E89" t="str">
        <f t="shared" si="1"/>
        <v>IA_BMH_9 Unhealthy Alcohol Use for Patients with Co-occurring Conditions of Mental Health and Substance Abuse and Ambulatory Care Patients</v>
      </c>
    </row>
    <row r="90" spans="1:5" ht="46.5" x14ac:dyDescent="0.35">
      <c r="A90" s="92" t="s">
        <v>363</v>
      </c>
      <c r="B90" s="91" t="s">
        <v>364</v>
      </c>
      <c r="C90" s="171" t="s">
        <v>357</v>
      </c>
      <c r="D90" s="172" t="s">
        <v>358</v>
      </c>
      <c r="E90" t="str">
        <f t="shared" si="1"/>
        <v>IA_BMH_10 Completion of Collaborative Care Management Training Program</v>
      </c>
    </row>
    <row r="91" spans="1:5" ht="43.5" x14ac:dyDescent="0.35">
      <c r="A91" s="92" t="s">
        <v>365</v>
      </c>
      <c r="B91" s="91" t="s">
        <v>366</v>
      </c>
      <c r="C91" s="171" t="s">
        <v>359</v>
      </c>
      <c r="D91" s="172" t="s">
        <v>360</v>
      </c>
      <c r="E91" t="str">
        <f t="shared" si="1"/>
        <v>IA_BMH_11 Implementation of a Trauma-Informed Care (TIC) Approach to Clinical Practice</v>
      </c>
    </row>
    <row r="92" spans="1:5" ht="31" x14ac:dyDescent="0.35">
      <c r="A92" s="92" t="s">
        <v>367</v>
      </c>
      <c r="B92" s="91" t="s">
        <v>368</v>
      </c>
      <c r="C92" s="171" t="s">
        <v>361</v>
      </c>
      <c r="D92" s="172" t="s">
        <v>362</v>
      </c>
      <c r="E92" t="str">
        <f t="shared" si="1"/>
        <v>IA_BMH_12 Promoting Clinician Well-Being</v>
      </c>
    </row>
    <row r="93" spans="1:5" ht="58" x14ac:dyDescent="0.35">
      <c r="A93" s="92" t="s">
        <v>369</v>
      </c>
      <c r="B93" s="94" t="s">
        <v>370</v>
      </c>
      <c r="C93" s="171" t="s">
        <v>363</v>
      </c>
      <c r="D93" s="172" t="s">
        <v>364</v>
      </c>
      <c r="E93" t="str">
        <f t="shared" si="1"/>
        <v>IA_BMH_14 Behavioral/Mental Health and Substance Use Screening &amp; Referral for Pregnant and Postpartum Women</v>
      </c>
    </row>
    <row r="94" spans="1:5" ht="44" thickBot="1" x14ac:dyDescent="0.4">
      <c r="C94" s="171" t="s">
        <v>365</v>
      </c>
      <c r="D94" s="172" t="s">
        <v>366</v>
      </c>
      <c r="E94" t="str">
        <f t="shared" si="1"/>
        <v>IA_BMH_15 Behavioral/Mental Health and Substance Use Screening &amp; Referral for Older Adults</v>
      </c>
    </row>
    <row r="95" spans="1:5" ht="43.5" x14ac:dyDescent="0.35">
      <c r="A95"/>
      <c r="B95" s="738"/>
      <c r="C95" s="171" t="s">
        <v>367</v>
      </c>
      <c r="D95" s="172" t="s">
        <v>368</v>
      </c>
      <c r="E95" t="str">
        <f t="shared" si="1"/>
        <v>IA_PCMH Electronic submission of Patient Centered Medical Home accreditation</v>
      </c>
    </row>
    <row r="96" spans="1:5" ht="44" thickBot="1" x14ac:dyDescent="0.4">
      <c r="A96"/>
      <c r="B96" s="739"/>
      <c r="C96" s="181" t="s">
        <v>369</v>
      </c>
      <c r="D96" s="182" t="s">
        <v>370</v>
      </c>
      <c r="E96" t="str">
        <f t="shared" si="1"/>
        <v xml:space="preserve">IA_MVP Practice-Wide Quality Improvement in MIPS Value Pathways </v>
      </c>
    </row>
  </sheetData>
  <sheetProtection algorithmName="SHA-512" hashValue="KqxDhFZNazAbOkdKeZBFGG6iqDZChYgcH6DfQCsBNYDyzIOJB52w9EJTCf1dNzdxe81g6W9vgFf52ajcpjWteg==" saltValue="+xDxf7nQDwn1lPrlnLYxrw==" spinCount="100000" sheet="1" selectLockedCells="1" selectUnlockedCells="1"/>
  <mergeCells count="1">
    <mergeCell ref="B95:B9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C1C76-39F0-4A8F-8F9C-76A75F71AFE5}">
  <dimension ref="A1:E12"/>
  <sheetViews>
    <sheetView workbookViewId="0">
      <selection activeCell="C5" sqref="C5"/>
    </sheetView>
  </sheetViews>
  <sheetFormatPr defaultRowHeight="14.5" x14ac:dyDescent="0.35"/>
  <cols>
    <col min="1" max="1" width="45.54296875" customWidth="1"/>
    <col min="2" max="3" width="15.81640625" customWidth="1"/>
    <col min="4" max="4" width="19.26953125" customWidth="1"/>
    <col min="5" max="5" width="20.7265625" bestFit="1" customWidth="1"/>
  </cols>
  <sheetData>
    <row r="1" spans="1:5" ht="29.5" thickBot="1" x14ac:dyDescent="0.4">
      <c r="A1" s="99" t="s">
        <v>371</v>
      </c>
      <c r="B1" s="99" t="s">
        <v>372</v>
      </c>
      <c r="C1" s="99" t="s">
        <v>373</v>
      </c>
      <c r="D1" s="99" t="s">
        <v>374</v>
      </c>
      <c r="E1" s="99" t="s">
        <v>375</v>
      </c>
    </row>
    <row r="2" spans="1:5" ht="15" thickBot="1" x14ac:dyDescent="0.4">
      <c r="A2" s="194" t="s">
        <v>522</v>
      </c>
      <c r="B2" s="100" t="s">
        <v>376</v>
      </c>
      <c r="C2" s="100" t="s">
        <v>377</v>
      </c>
      <c r="D2" s="101" t="s">
        <v>378</v>
      </c>
      <c r="E2" s="100" t="s">
        <v>379</v>
      </c>
    </row>
    <row r="3" spans="1:5" ht="22.5" customHeight="1" thickBot="1" x14ac:dyDescent="0.4">
      <c r="A3" s="194" t="s">
        <v>540</v>
      </c>
      <c r="B3" s="100" t="s">
        <v>380</v>
      </c>
      <c r="C3" s="100"/>
      <c r="D3" s="101" t="s">
        <v>378</v>
      </c>
      <c r="E3" s="100" t="s">
        <v>381</v>
      </c>
    </row>
    <row r="4" spans="1:5" ht="15" thickBot="1" x14ac:dyDescent="0.4">
      <c r="A4" s="194" t="s">
        <v>539</v>
      </c>
      <c r="B4" s="100" t="s">
        <v>380</v>
      </c>
      <c r="C4" s="100" t="s">
        <v>377</v>
      </c>
      <c r="D4" s="101" t="s">
        <v>378</v>
      </c>
      <c r="E4" s="100" t="s">
        <v>381</v>
      </c>
    </row>
    <row r="5" spans="1:5" ht="15" thickBot="1" x14ac:dyDescent="0.4">
      <c r="A5" s="194" t="s">
        <v>538</v>
      </c>
      <c r="B5" s="100" t="s">
        <v>376</v>
      </c>
      <c r="C5" s="100" t="s">
        <v>377</v>
      </c>
      <c r="D5" s="101" t="s">
        <v>378</v>
      </c>
      <c r="E5" s="100" t="s">
        <v>381</v>
      </c>
    </row>
    <row r="6" spans="1:5" ht="29.5" thickBot="1" x14ac:dyDescent="0.4">
      <c r="A6" s="194" t="s">
        <v>554</v>
      </c>
      <c r="B6" s="100" t="s">
        <v>376</v>
      </c>
      <c r="C6" s="100" t="s">
        <v>377</v>
      </c>
      <c r="D6" s="101" t="s">
        <v>378</v>
      </c>
      <c r="E6" s="100" t="s">
        <v>410</v>
      </c>
    </row>
    <row r="7" spans="1:5" ht="29.5" thickBot="1" x14ac:dyDescent="0.4">
      <c r="A7" s="194" t="s">
        <v>555</v>
      </c>
      <c r="B7" s="100" t="s">
        <v>383</v>
      </c>
      <c r="C7" s="100"/>
      <c r="D7" s="101" t="s">
        <v>378</v>
      </c>
      <c r="E7" s="100" t="s">
        <v>382</v>
      </c>
    </row>
    <row r="8" spans="1:5" ht="29.5" thickBot="1" x14ac:dyDescent="0.4">
      <c r="A8" s="194" t="s">
        <v>543</v>
      </c>
      <c r="B8" s="100" t="s">
        <v>376</v>
      </c>
      <c r="C8" s="100" t="s">
        <v>377</v>
      </c>
      <c r="D8" s="101" t="s">
        <v>378</v>
      </c>
      <c r="E8" s="100" t="s">
        <v>381</v>
      </c>
    </row>
    <row r="9" spans="1:5" ht="29.5" thickBot="1" x14ac:dyDescent="0.4">
      <c r="A9" s="194" t="s">
        <v>544</v>
      </c>
      <c r="B9" s="100" t="s">
        <v>376</v>
      </c>
      <c r="C9" s="100" t="s">
        <v>377</v>
      </c>
      <c r="D9" s="101" t="s">
        <v>378</v>
      </c>
      <c r="E9" s="100" t="s">
        <v>384</v>
      </c>
    </row>
    <row r="10" spans="1:5" ht="29.5" thickBot="1" x14ac:dyDescent="0.4">
      <c r="A10" s="194" t="s">
        <v>542</v>
      </c>
      <c r="B10" s="100" t="s">
        <v>380</v>
      </c>
      <c r="C10" s="100"/>
      <c r="D10" s="101" t="s">
        <v>378</v>
      </c>
      <c r="E10" s="100" t="s">
        <v>382</v>
      </c>
    </row>
    <row r="11" spans="1:5" ht="29.5" thickBot="1" x14ac:dyDescent="0.4">
      <c r="A11" s="194" t="s">
        <v>553</v>
      </c>
      <c r="B11" s="100" t="s">
        <v>383</v>
      </c>
      <c r="C11" s="100" t="s">
        <v>377</v>
      </c>
      <c r="D11" s="101" t="s">
        <v>378</v>
      </c>
      <c r="E11" s="100" t="s">
        <v>382</v>
      </c>
    </row>
    <row r="12" spans="1:5" ht="29.5" thickBot="1" x14ac:dyDescent="0.4">
      <c r="A12" s="98" t="s">
        <v>552</v>
      </c>
      <c r="B12" s="100" t="s">
        <v>383</v>
      </c>
      <c r="C12" s="100" t="s">
        <v>377</v>
      </c>
      <c r="D12" s="101" t="s">
        <v>378</v>
      </c>
      <c r="E12" s="100" t="s">
        <v>409</v>
      </c>
    </row>
  </sheetData>
  <sheetProtection algorithmName="SHA-512" hashValue="v6LGDERR9Xwu1E3gLOYN4kcnC3qAOa6x/zjOl6S2A/R38ibw8YQbd7vVnPoWmHZIoaGmT4IQ6onF2rv3Kff0Wg==" saltValue="vXGAYjOzp+omDd7PWXNBAg==" spinCount="100000" sheet="1" objects="1" scenarios="1" selectLockedCells="1" selectUnlockedCell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EBAA6-3A1A-40C9-9DD6-89C6C5BC4C46}">
  <dimension ref="A1:C26"/>
  <sheetViews>
    <sheetView topLeftCell="A2" workbookViewId="0">
      <selection activeCell="A13" sqref="A13"/>
    </sheetView>
  </sheetViews>
  <sheetFormatPr defaultRowHeight="14.5" x14ac:dyDescent="0.35"/>
  <cols>
    <col min="1" max="1" width="40.81640625" style="194" customWidth="1"/>
    <col min="2" max="2" width="41.1796875" customWidth="1"/>
    <col min="3" max="3" width="11.81640625" bestFit="1" customWidth="1"/>
  </cols>
  <sheetData>
    <row r="1" spans="1:3" ht="15" thickBot="1" x14ac:dyDescent="0.4"/>
    <row r="2" spans="1:3" ht="15" thickBot="1" x14ac:dyDescent="0.4">
      <c r="A2" s="99" t="s">
        <v>422</v>
      </c>
      <c r="B2" s="99" t="s">
        <v>372</v>
      </c>
      <c r="C2" s="99" t="s">
        <v>373</v>
      </c>
    </row>
    <row r="3" spans="1:3" ht="15" thickBot="1" x14ac:dyDescent="0.4">
      <c r="A3" s="194" t="s">
        <v>388</v>
      </c>
      <c r="B3" s="100" t="s">
        <v>380</v>
      </c>
      <c r="C3" s="100" t="s">
        <v>377</v>
      </c>
    </row>
    <row r="4" spans="1:3" ht="15" thickBot="1" x14ac:dyDescent="0.4">
      <c r="A4" s="194" t="s">
        <v>522</v>
      </c>
      <c r="B4" s="100" t="s">
        <v>376</v>
      </c>
      <c r="C4" s="100" t="s">
        <v>377</v>
      </c>
    </row>
    <row r="5" spans="1:3" ht="15" thickBot="1" x14ac:dyDescent="0.4">
      <c r="A5" s="194" t="s">
        <v>524</v>
      </c>
      <c r="B5" s="100" t="s">
        <v>380</v>
      </c>
      <c r="C5" s="100" t="s">
        <v>377</v>
      </c>
    </row>
    <row r="6" spans="1:3" ht="29.5" thickBot="1" x14ac:dyDescent="0.4">
      <c r="A6" s="194" t="s">
        <v>541</v>
      </c>
      <c r="B6" s="100" t="s">
        <v>380</v>
      </c>
      <c r="C6" s="100"/>
    </row>
    <row r="7" spans="1:3" ht="15" thickBot="1" x14ac:dyDescent="0.4">
      <c r="A7" s="194" t="s">
        <v>526</v>
      </c>
      <c r="B7" s="100" t="s">
        <v>380</v>
      </c>
      <c r="C7" s="100" t="s">
        <v>377</v>
      </c>
    </row>
    <row r="8" spans="1:3" ht="15" thickBot="1" x14ac:dyDescent="0.4">
      <c r="A8" s="194" t="s">
        <v>525</v>
      </c>
      <c r="B8" s="100" t="s">
        <v>376</v>
      </c>
      <c r="C8" s="100" t="s">
        <v>377</v>
      </c>
    </row>
    <row r="9" spans="1:3" ht="15" thickBot="1" x14ac:dyDescent="0.4">
      <c r="A9" s="194" t="s">
        <v>532</v>
      </c>
      <c r="B9" s="100" t="s">
        <v>380</v>
      </c>
      <c r="C9" s="100"/>
    </row>
    <row r="10" spans="1:3" ht="15" thickBot="1" x14ac:dyDescent="0.4">
      <c r="A10" s="194" t="s">
        <v>523</v>
      </c>
      <c r="B10" s="100" t="s">
        <v>380</v>
      </c>
      <c r="C10" s="100" t="s">
        <v>180</v>
      </c>
    </row>
    <row r="11" spans="1:3" ht="15" thickBot="1" x14ac:dyDescent="0.4">
      <c r="A11" s="194" t="s">
        <v>130</v>
      </c>
      <c r="B11" s="100" t="s">
        <v>380</v>
      </c>
      <c r="C11" s="100" t="s">
        <v>377</v>
      </c>
    </row>
    <row r="12" spans="1:3" ht="15" thickBot="1" x14ac:dyDescent="0.4">
      <c r="A12" s="194" t="s">
        <v>387</v>
      </c>
      <c r="B12" s="100" t="s">
        <v>380</v>
      </c>
      <c r="C12" s="100" t="s">
        <v>377</v>
      </c>
    </row>
    <row r="13" spans="1:3" ht="29.5" thickBot="1" x14ac:dyDescent="0.4">
      <c r="A13" s="194" t="s">
        <v>548</v>
      </c>
      <c r="B13" s="100" t="s">
        <v>376</v>
      </c>
      <c r="C13" s="100" t="s">
        <v>377</v>
      </c>
    </row>
    <row r="14" spans="1:3" ht="29.5" thickBot="1" x14ac:dyDescent="0.4">
      <c r="A14" s="194" t="s">
        <v>551</v>
      </c>
      <c r="B14" s="100" t="s">
        <v>383</v>
      </c>
      <c r="C14" s="100"/>
    </row>
    <row r="15" spans="1:3" ht="29.5" thickBot="1" x14ac:dyDescent="0.4">
      <c r="A15" s="194" t="s">
        <v>529</v>
      </c>
      <c r="B15" s="100" t="s">
        <v>376</v>
      </c>
      <c r="C15" s="100" t="s">
        <v>377</v>
      </c>
    </row>
    <row r="16" spans="1:3" ht="29.5" thickBot="1" x14ac:dyDescent="0.4">
      <c r="A16" s="194" t="s">
        <v>530</v>
      </c>
      <c r="B16" s="100" t="s">
        <v>376</v>
      </c>
      <c r="C16" s="100" t="s">
        <v>377</v>
      </c>
    </row>
    <row r="17" spans="1:3" ht="29.5" thickBot="1" x14ac:dyDescent="0.4">
      <c r="A17" s="194" t="s">
        <v>550</v>
      </c>
      <c r="B17" s="100" t="s">
        <v>380</v>
      </c>
      <c r="C17" s="100"/>
    </row>
    <row r="18" spans="1:3" ht="15" thickBot="1" x14ac:dyDescent="0.4">
      <c r="A18" s="194" t="s">
        <v>528</v>
      </c>
      <c r="B18" s="100" t="s">
        <v>383</v>
      </c>
      <c r="C18" s="100" t="s">
        <v>377</v>
      </c>
    </row>
    <row r="19" spans="1:3" ht="15" thickBot="1" x14ac:dyDescent="0.4">
      <c r="A19" s="194" t="s">
        <v>527</v>
      </c>
      <c r="B19" s="100" t="s">
        <v>383</v>
      </c>
      <c r="C19" s="100" t="s">
        <v>180</v>
      </c>
    </row>
    <row r="20" spans="1:3" ht="15" thickBot="1" x14ac:dyDescent="0.4">
      <c r="A20" s="194" t="s">
        <v>534</v>
      </c>
      <c r="B20" s="100" t="s">
        <v>383</v>
      </c>
      <c r="C20" s="100" t="s">
        <v>377</v>
      </c>
    </row>
    <row r="21" spans="1:3" ht="29.5" thickBot="1" x14ac:dyDescent="0.4">
      <c r="A21" s="194" t="s">
        <v>549</v>
      </c>
      <c r="B21" s="100" t="s">
        <v>383</v>
      </c>
      <c r="C21" s="100" t="s">
        <v>377</v>
      </c>
    </row>
    <row r="22" spans="1:3" ht="29.5" thickBot="1" x14ac:dyDescent="0.4">
      <c r="A22" s="194" t="s">
        <v>533</v>
      </c>
      <c r="B22" s="100" t="s">
        <v>383</v>
      </c>
      <c r="C22" s="100" t="s">
        <v>377</v>
      </c>
    </row>
    <row r="23" spans="1:3" ht="29.5" thickBot="1" x14ac:dyDescent="0.4">
      <c r="A23" s="98" t="s">
        <v>537</v>
      </c>
      <c r="B23" s="100" t="s">
        <v>383</v>
      </c>
      <c r="C23" s="100" t="s">
        <v>377</v>
      </c>
    </row>
    <row r="24" spans="1:3" ht="29.5" thickBot="1" x14ac:dyDescent="0.4">
      <c r="A24" s="194" t="s">
        <v>536</v>
      </c>
      <c r="B24" s="100" t="s">
        <v>383</v>
      </c>
      <c r="C24" s="100" t="s">
        <v>377</v>
      </c>
    </row>
    <row r="25" spans="1:3" ht="29.5" thickBot="1" x14ac:dyDescent="0.4">
      <c r="A25" s="194" t="s">
        <v>535</v>
      </c>
      <c r="B25" s="100" t="s">
        <v>383</v>
      </c>
      <c r="C25" s="100" t="s">
        <v>377</v>
      </c>
    </row>
    <row r="26" spans="1:3" ht="29.5" thickBot="1" x14ac:dyDescent="0.4">
      <c r="A26" s="194" t="s">
        <v>531</v>
      </c>
      <c r="B26" s="100" t="s">
        <v>383</v>
      </c>
      <c r="C26" s="100" t="s">
        <v>180</v>
      </c>
    </row>
  </sheetData>
  <sheetProtection algorithmName="SHA-512" hashValue="vWTifhyQ0p/vztlv6t8uSZGVgok0shnsf/HMijUnShwoE2b3fMV23AXBRVqOibZwgqb3MrQXaHaFe6hoWIy1ng==" saltValue="877qn/ZBrqCyS/Y2zVksSQ==" spinCount="100000" sheet="1" objects="1" scenarios="1" selectLockedCells="1" selectUnlockedCells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B9960-0C39-46E1-9287-287C8F4DC7D6}">
  <dimension ref="A1:A19"/>
  <sheetViews>
    <sheetView workbookViewId="0">
      <selection activeCell="A22" sqref="A22"/>
    </sheetView>
  </sheetViews>
  <sheetFormatPr defaultRowHeight="15.5" x14ac:dyDescent="0.35"/>
  <cols>
    <col min="1" max="1" width="120.54296875" style="96" customWidth="1"/>
  </cols>
  <sheetData>
    <row r="1" spans="1:1" x14ac:dyDescent="0.35">
      <c r="A1" s="103" t="s">
        <v>389</v>
      </c>
    </row>
    <row r="2" spans="1:1" x14ac:dyDescent="0.35">
      <c r="A2" s="102" t="s">
        <v>390</v>
      </c>
    </row>
    <row r="3" spans="1:1" x14ac:dyDescent="0.35">
      <c r="A3" s="102" t="s">
        <v>391</v>
      </c>
    </row>
    <row r="4" spans="1:1" x14ac:dyDescent="0.35">
      <c r="A4" s="102" t="s">
        <v>392</v>
      </c>
    </row>
    <row r="5" spans="1:1" x14ac:dyDescent="0.35">
      <c r="A5" s="102" t="s">
        <v>393</v>
      </c>
    </row>
    <row r="6" spans="1:1" x14ac:dyDescent="0.35">
      <c r="A6" s="102" t="s">
        <v>394</v>
      </c>
    </row>
    <row r="7" spans="1:1" ht="22.5" customHeight="1" x14ac:dyDescent="0.35">
      <c r="A7" s="102" t="s">
        <v>395</v>
      </c>
    </row>
    <row r="8" spans="1:1" x14ac:dyDescent="0.35">
      <c r="A8" s="102" t="s">
        <v>396</v>
      </c>
    </row>
    <row r="9" spans="1:1" x14ac:dyDescent="0.35">
      <c r="A9" s="102" t="s">
        <v>397</v>
      </c>
    </row>
    <row r="10" spans="1:1" x14ac:dyDescent="0.35">
      <c r="A10" s="102" t="s">
        <v>398</v>
      </c>
    </row>
    <row r="11" spans="1:1" x14ac:dyDescent="0.35">
      <c r="A11" s="102" t="s">
        <v>399</v>
      </c>
    </row>
    <row r="12" spans="1:1" x14ac:dyDescent="0.35">
      <c r="A12" s="102" t="s">
        <v>400</v>
      </c>
    </row>
    <row r="13" spans="1:1" x14ac:dyDescent="0.35">
      <c r="A13" s="102" t="s">
        <v>401</v>
      </c>
    </row>
    <row r="14" spans="1:1" x14ac:dyDescent="0.35">
      <c r="A14" s="102" t="s">
        <v>402</v>
      </c>
    </row>
    <row r="15" spans="1:1" x14ac:dyDescent="0.35">
      <c r="A15" s="102" t="s">
        <v>403</v>
      </c>
    </row>
    <row r="16" spans="1:1" x14ac:dyDescent="0.35">
      <c r="A16" s="102" t="s">
        <v>404</v>
      </c>
    </row>
    <row r="17" spans="1:1" x14ac:dyDescent="0.35">
      <c r="A17" s="102" t="s">
        <v>405</v>
      </c>
    </row>
    <row r="18" spans="1:1" ht="31" x14ac:dyDescent="0.35">
      <c r="A18" s="102" t="s">
        <v>406</v>
      </c>
    </row>
    <row r="19" spans="1:1" ht="14.15" customHeight="1" x14ac:dyDescent="0.35">
      <c r="A19" s="102" t="s">
        <v>407</v>
      </c>
    </row>
  </sheetData>
  <sheetProtection algorithmName="SHA-512" hashValue="8COhpkUtCbLrr0x0Zbs9am9s77Atzd/3H8E5eZN/OZOQnfcp7jH0y3za5xOFPyN8HNraVdszMc0+aI2ccNaejQ==" saltValue="LF07MBYLYfds2yxm6gzdL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34018-FEA1-41FB-9EF4-C9CB17E2C1A3}">
  <sheetPr>
    <tabColor theme="7"/>
  </sheetPr>
  <dimension ref="A1:S68"/>
  <sheetViews>
    <sheetView tabSelected="1" zoomScale="55" zoomScaleNormal="55" workbookViewId="0">
      <selection activeCell="C13" sqref="C13"/>
    </sheetView>
  </sheetViews>
  <sheetFormatPr defaultRowHeight="14.5" x14ac:dyDescent="0.35"/>
  <cols>
    <col min="1" max="1" width="29.81640625" customWidth="1"/>
    <col min="2" max="2" width="24.54296875" customWidth="1"/>
    <col min="3" max="3" width="13.81640625" customWidth="1"/>
    <col min="4" max="4" width="17.453125" customWidth="1"/>
    <col min="5" max="5" width="16.54296875" customWidth="1"/>
    <col min="6" max="6" width="22" customWidth="1"/>
    <col min="7" max="7" width="19.453125" customWidth="1"/>
    <col min="8" max="8" width="18.1796875" customWidth="1"/>
    <col min="9" max="9" width="20.1796875" customWidth="1"/>
    <col min="10" max="10" width="18.81640625" customWidth="1"/>
    <col min="11" max="11" width="19" customWidth="1"/>
    <col min="12" max="12" width="21.81640625" customWidth="1"/>
    <col min="13" max="13" width="24.54296875" customWidth="1"/>
    <col min="14" max="14" width="29.81640625" customWidth="1"/>
    <col min="15" max="15" width="37.453125" customWidth="1"/>
    <col min="16" max="16" width="8.7265625" customWidth="1"/>
  </cols>
  <sheetData>
    <row r="1" spans="1:16" ht="41.5" thickBot="1" x14ac:dyDescent="0.95">
      <c r="A1" s="404" t="s">
        <v>413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120"/>
    </row>
    <row r="2" spans="1:16" ht="25" customHeight="1" thickTop="1" thickBot="1" x14ac:dyDescent="0.95">
      <c r="A2" s="377" t="s">
        <v>463</v>
      </c>
      <c r="B2" s="371" t="s">
        <v>122</v>
      </c>
      <c r="C2" s="372"/>
      <c r="D2" s="215" t="str">
        <f>IFERROR(N12,"0.0")</f>
        <v>0.0</v>
      </c>
      <c r="E2" s="120"/>
      <c r="F2" s="246"/>
      <c r="G2" s="358" t="s">
        <v>581</v>
      </c>
      <c r="H2" s="358"/>
      <c r="I2" s="358"/>
      <c r="J2" s="358"/>
      <c r="K2" s="120"/>
      <c r="L2" s="120"/>
      <c r="M2" s="120"/>
      <c r="N2" s="120"/>
      <c r="O2" s="120"/>
      <c r="P2" s="120"/>
    </row>
    <row r="3" spans="1:16" ht="25" customHeight="1" thickTop="1" thickBot="1" x14ac:dyDescent="0.95">
      <c r="A3" s="377"/>
      <c r="B3" s="373" t="s">
        <v>123</v>
      </c>
      <c r="C3" s="374"/>
      <c r="D3" s="216">
        <f>G31</f>
        <v>0</v>
      </c>
      <c r="E3" s="120"/>
      <c r="F3" s="247"/>
      <c r="G3" s="358" t="s">
        <v>582</v>
      </c>
      <c r="H3" s="358"/>
      <c r="I3" s="358"/>
      <c r="J3" s="358"/>
      <c r="K3" s="120"/>
      <c r="L3" s="120"/>
      <c r="M3" s="120"/>
      <c r="N3" s="120"/>
      <c r="O3" s="120"/>
      <c r="P3" s="120"/>
    </row>
    <row r="4" spans="1:16" ht="25" customHeight="1" thickTop="1" x14ac:dyDescent="0.9">
      <c r="A4" s="377"/>
      <c r="B4" s="373" t="s">
        <v>124</v>
      </c>
      <c r="C4" s="374"/>
      <c r="D4" s="216">
        <f>I42</f>
        <v>0</v>
      </c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</row>
    <row r="5" spans="1:16" ht="25" customHeight="1" thickBot="1" x14ac:dyDescent="0.95">
      <c r="A5" s="378"/>
      <c r="B5" s="373" t="s">
        <v>125</v>
      </c>
      <c r="C5" s="374"/>
      <c r="D5" s="217">
        <f>K66</f>
        <v>0</v>
      </c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</row>
    <row r="6" spans="1:16" ht="25" customHeight="1" thickBot="1" x14ac:dyDescent="0.95">
      <c r="A6" s="375" t="s">
        <v>126</v>
      </c>
      <c r="B6" s="376"/>
      <c r="C6" s="376"/>
      <c r="D6" s="218">
        <f>SUM(D2:D5)</f>
        <v>0</v>
      </c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</row>
    <row r="7" spans="1:16" ht="18.5" customHeight="1" thickBot="1" x14ac:dyDescent="0.95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</row>
    <row r="8" spans="1:16" ht="36.5" thickBot="1" x14ac:dyDescent="0.85">
      <c r="A8" s="408" t="s">
        <v>81</v>
      </c>
      <c r="B8" s="409"/>
      <c r="C8" s="409"/>
      <c r="D8" s="409"/>
      <c r="E8" s="409"/>
      <c r="F8" s="409"/>
      <c r="G8" s="409"/>
      <c r="H8" s="409"/>
      <c r="I8" s="409"/>
      <c r="J8" s="409"/>
      <c r="K8" s="409"/>
      <c r="L8" s="409"/>
      <c r="M8" s="409"/>
      <c r="N8" s="409"/>
      <c r="O8" s="409"/>
      <c r="P8" s="110"/>
    </row>
    <row r="9" spans="1:16" ht="52.5" customHeight="1" thickBot="1" x14ac:dyDescent="0.85">
      <c r="A9" s="117"/>
      <c r="B9" s="88"/>
      <c r="C9" s="211" t="s">
        <v>16</v>
      </c>
      <c r="D9" s="211" t="s">
        <v>16</v>
      </c>
      <c r="E9" s="211" t="s">
        <v>16</v>
      </c>
      <c r="F9" s="422" t="s">
        <v>16</v>
      </c>
      <c r="G9" s="423"/>
      <c r="H9" s="423"/>
      <c r="I9" s="211" t="s">
        <v>16</v>
      </c>
      <c r="J9" s="211" t="s">
        <v>16</v>
      </c>
      <c r="K9" s="211" t="s">
        <v>16</v>
      </c>
      <c r="L9" s="242" t="s">
        <v>17</v>
      </c>
      <c r="M9" s="389" t="s">
        <v>464</v>
      </c>
      <c r="N9" s="390"/>
      <c r="O9" s="88"/>
      <c r="P9" s="88"/>
    </row>
    <row r="10" spans="1:16" ht="18" customHeight="1" thickTop="1" thickBot="1" x14ac:dyDescent="0.75">
      <c r="A10" s="196"/>
      <c r="B10" s="1"/>
      <c r="C10" s="405" t="s">
        <v>511</v>
      </c>
      <c r="D10" s="420" t="s">
        <v>515</v>
      </c>
      <c r="E10" s="405" t="s">
        <v>20</v>
      </c>
      <c r="F10" s="417" t="s">
        <v>465</v>
      </c>
      <c r="G10" s="417"/>
      <c r="H10" s="418"/>
      <c r="I10" s="363" t="s">
        <v>22</v>
      </c>
      <c r="J10" s="405" t="s">
        <v>23</v>
      </c>
      <c r="K10" s="405" t="s">
        <v>514</v>
      </c>
      <c r="L10" s="405" t="s">
        <v>25</v>
      </c>
      <c r="M10" s="391"/>
      <c r="N10" s="391"/>
      <c r="O10" s="1"/>
      <c r="P10" s="1"/>
    </row>
    <row r="11" spans="1:16" ht="87" customHeight="1" thickTop="1" thickBot="1" x14ac:dyDescent="0.8">
      <c r="A11" s="197" t="s">
        <v>42</v>
      </c>
      <c r="B11" s="12"/>
      <c r="C11" s="419"/>
      <c r="D11" s="421"/>
      <c r="E11" s="419"/>
      <c r="F11" s="244" t="s">
        <v>26</v>
      </c>
      <c r="G11" s="245" t="s">
        <v>27</v>
      </c>
      <c r="H11" s="243" t="s">
        <v>512</v>
      </c>
      <c r="I11" s="364"/>
      <c r="J11" s="406"/>
      <c r="K11" s="406"/>
      <c r="L11" s="406"/>
      <c r="M11" s="241" t="s">
        <v>29</v>
      </c>
      <c r="N11" s="30" t="s">
        <v>30</v>
      </c>
      <c r="O11" s="164" t="s">
        <v>18</v>
      </c>
      <c r="P11" s="164"/>
    </row>
    <row r="12" spans="1:16" ht="34" customHeight="1" thickBot="1" x14ac:dyDescent="0.65">
      <c r="A12" s="425" t="s">
        <v>575</v>
      </c>
      <c r="B12" s="248" t="s">
        <v>31</v>
      </c>
      <c r="C12" s="250">
        <v>0</v>
      </c>
      <c r="D12" s="192"/>
      <c r="E12" s="251">
        <v>0</v>
      </c>
      <c r="F12" s="251">
        <v>0</v>
      </c>
      <c r="G12" s="251">
        <v>0</v>
      </c>
      <c r="H12" s="46"/>
      <c r="I12" s="33"/>
      <c r="J12" s="33"/>
      <c r="K12" s="33"/>
      <c r="L12" s="34"/>
      <c r="M12" s="410" t="str">
        <f>IFERROR( C16+D16+E16+F16+G16+H16+L16+K16+I16+J16, "STOP")</f>
        <v>STOP</v>
      </c>
      <c r="N12" s="414" t="e">
        <f>IF((M12*25%)&gt;=25,25,M12*25%)</f>
        <v>#VALUE!</v>
      </c>
      <c r="O12" s="165"/>
      <c r="P12" s="8"/>
    </row>
    <row r="13" spans="1:16" ht="34.5" customHeight="1" thickBot="1" x14ac:dyDescent="0.65">
      <c r="A13" s="425"/>
      <c r="B13" s="248" t="s">
        <v>32</v>
      </c>
      <c r="C13" s="249">
        <v>1</v>
      </c>
      <c r="D13" s="59"/>
      <c r="E13" s="252">
        <v>1</v>
      </c>
      <c r="F13" s="252">
        <v>1</v>
      </c>
      <c r="G13" s="252">
        <v>1</v>
      </c>
      <c r="H13" s="35"/>
      <c r="I13" s="35"/>
      <c r="J13" s="35"/>
      <c r="K13" s="35"/>
      <c r="L13" s="36"/>
      <c r="M13" s="411"/>
      <c r="N13" s="415"/>
      <c r="O13" s="165"/>
      <c r="P13" s="8"/>
    </row>
    <row r="14" spans="1:16" ht="71" thickBot="1" x14ac:dyDescent="0.65">
      <c r="A14" s="156" t="s">
        <v>576</v>
      </c>
      <c r="B14" s="37" t="s">
        <v>579</v>
      </c>
      <c r="C14" s="186">
        <f>(C12/C13)*100</f>
        <v>0</v>
      </c>
      <c r="D14" s="253" t="s">
        <v>35</v>
      </c>
      <c r="E14" s="187">
        <f>(E12/E13)*100</f>
        <v>0</v>
      </c>
      <c r="F14" s="188">
        <f t="shared" ref="F14" si="0">(F12/F13)*100</f>
        <v>0</v>
      </c>
      <c r="G14" s="188">
        <f>(G12/G13)*100</f>
        <v>0</v>
      </c>
      <c r="H14" s="253" t="s">
        <v>35</v>
      </c>
      <c r="I14" s="253" t="s">
        <v>35</v>
      </c>
      <c r="J14" s="253" t="s">
        <v>35</v>
      </c>
      <c r="K14" s="253" t="s">
        <v>35</v>
      </c>
      <c r="L14" s="253" t="s">
        <v>35</v>
      </c>
      <c r="M14" s="412"/>
      <c r="N14" s="415"/>
      <c r="O14" s="165"/>
      <c r="P14" s="8"/>
    </row>
    <row r="15" spans="1:16" ht="47" x14ac:dyDescent="0.6">
      <c r="A15" s="156" t="s">
        <v>577</v>
      </c>
      <c r="B15" s="37" t="s">
        <v>36</v>
      </c>
      <c r="C15" s="5">
        <v>0.25</v>
      </c>
      <c r="D15" s="15">
        <v>0.25</v>
      </c>
      <c r="E15" s="5">
        <v>0.1</v>
      </c>
      <c r="F15" s="5">
        <v>0.15</v>
      </c>
      <c r="G15" s="6">
        <v>0.15</v>
      </c>
      <c r="H15" s="43">
        <v>0.3</v>
      </c>
      <c r="I15" s="7">
        <v>0</v>
      </c>
      <c r="J15" s="7">
        <v>0</v>
      </c>
      <c r="K15" s="7">
        <v>0.1</v>
      </c>
      <c r="L15" s="10" t="s">
        <v>37</v>
      </c>
      <c r="M15" s="411"/>
      <c r="N15" s="415"/>
      <c r="O15" s="165"/>
      <c r="P15" s="8"/>
    </row>
    <row r="16" spans="1:16" ht="44" customHeight="1" thickBot="1" x14ac:dyDescent="0.65">
      <c r="A16" s="157" t="s">
        <v>460</v>
      </c>
      <c r="B16" s="37" t="s">
        <v>38</v>
      </c>
      <c r="C16" s="219">
        <f>C14*C15</f>
        <v>0</v>
      </c>
      <c r="D16" s="220">
        <f>IF(D14="Yes", 25) + IF(D14="No", 0)</f>
        <v>0</v>
      </c>
      <c r="E16" s="219">
        <f t="shared" ref="E16:F16" si="1">E14*E15</f>
        <v>0</v>
      </c>
      <c r="F16" s="219">
        <f t="shared" si="1"/>
        <v>0</v>
      </c>
      <c r="G16" s="219">
        <f>G14*G15</f>
        <v>0</v>
      </c>
      <c r="H16" s="219">
        <f>IF(H14="Yes", 30) + IF(H14="No", 0)</f>
        <v>0</v>
      </c>
      <c r="I16" s="27" t="str">
        <f>IF(I14="Yes",Calc_Validation_DropDown!A2,Calc_Validation_DropDown!A3)</f>
        <v>STOP</v>
      </c>
      <c r="J16" s="27" t="str">
        <f>IF(J14="Yes",Calc_Validation_DropDown!A2,Calc_Validation_DropDown!A3)</f>
        <v>STOP</v>
      </c>
      <c r="K16" s="27" t="str">
        <f>IF(K14="Yes",10,Calc_Validation_DropDown!A3)</f>
        <v>STOP</v>
      </c>
      <c r="L16" s="271">
        <f>IF(L14="Yes", 5) + IF(L14="No", 0)</f>
        <v>0</v>
      </c>
      <c r="M16" s="413"/>
      <c r="N16" s="416"/>
      <c r="O16" s="165"/>
      <c r="P16" s="8"/>
    </row>
    <row r="17" spans="1:19" ht="22" thickTop="1" thickBot="1" x14ac:dyDescent="0.55000000000000004">
      <c r="A17" s="1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2"/>
      <c r="P17" s="12"/>
    </row>
    <row r="18" spans="1:19" ht="21.5" thickBot="1" x14ac:dyDescent="0.55000000000000004">
      <c r="A18" s="379"/>
      <c r="B18" s="380"/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122"/>
    </row>
    <row r="19" spans="1:19" ht="37.5" customHeight="1" x14ac:dyDescent="0.8">
      <c r="A19" s="424" t="s">
        <v>457</v>
      </c>
      <c r="B19" s="424"/>
      <c r="C19" s="424"/>
      <c r="D19" s="424"/>
      <c r="E19" s="424"/>
      <c r="F19" s="424"/>
      <c r="G19" s="424"/>
      <c r="H19" s="424"/>
      <c r="I19" s="424"/>
      <c r="J19" s="424"/>
      <c r="K19" s="424"/>
      <c r="L19" s="424"/>
      <c r="M19" s="424"/>
      <c r="N19" s="424"/>
      <c r="O19" s="424"/>
      <c r="P19" s="88"/>
    </row>
    <row r="20" spans="1:19" ht="52.5" customHeight="1" thickBot="1" x14ac:dyDescent="0.65">
      <c r="A20" s="2"/>
      <c r="B20" s="9"/>
      <c r="C20" s="9"/>
      <c r="D20" s="365" t="s">
        <v>40</v>
      </c>
      <c r="E20" s="365"/>
      <c r="F20" s="365"/>
      <c r="G20" s="365"/>
      <c r="H20" s="365"/>
      <c r="I20" s="9"/>
      <c r="J20" s="407" t="s">
        <v>459</v>
      </c>
      <c r="K20" s="407"/>
      <c r="L20" s="407"/>
      <c r="M20" s="407"/>
      <c r="N20" s="8"/>
      <c r="O20" s="148" t="s">
        <v>408</v>
      </c>
      <c r="P20" s="12"/>
    </row>
    <row r="21" spans="1:19" ht="26.5" thickBot="1" x14ac:dyDescent="0.55000000000000004">
      <c r="A21" s="366" t="s">
        <v>42</v>
      </c>
      <c r="B21" s="366"/>
      <c r="C21" s="383"/>
      <c r="D21" s="12"/>
      <c r="E21" s="367" t="s">
        <v>43</v>
      </c>
      <c r="F21" s="368"/>
      <c r="G21" s="230" t="s">
        <v>44</v>
      </c>
      <c r="H21" s="22" t="s">
        <v>45</v>
      </c>
      <c r="I21" s="16"/>
      <c r="J21" s="12"/>
      <c r="K21" s="381" t="s">
        <v>43</v>
      </c>
      <c r="L21" s="382"/>
      <c r="M21" s="76" t="s">
        <v>44</v>
      </c>
      <c r="N21" s="60" t="s">
        <v>73</v>
      </c>
      <c r="O21" s="12"/>
      <c r="P21" s="12"/>
    </row>
    <row r="22" spans="1:19" ht="52" customHeight="1" thickTop="1" thickBot="1" x14ac:dyDescent="0.5">
      <c r="A22" s="384" t="s">
        <v>566</v>
      </c>
      <c r="B22" s="386" t="s">
        <v>441</v>
      </c>
      <c r="C22" s="383"/>
      <c r="D22" s="226" t="s">
        <v>48</v>
      </c>
      <c r="E22" s="369"/>
      <c r="F22" s="370"/>
      <c r="G22" s="254">
        <v>0</v>
      </c>
      <c r="H22" s="229" t="e">
        <f>INDEX('iKM-PI Quality '!C4:C26, MATCH(E22, 'iKM-PI Quality '!A4:A26, 0))</f>
        <v>#N/A</v>
      </c>
      <c r="I22" s="16"/>
      <c r="J22" s="232" t="s">
        <v>49</v>
      </c>
      <c r="K22" s="395"/>
      <c r="L22" s="395"/>
      <c r="M22" s="235"/>
      <c r="N22" s="388" t="s">
        <v>414</v>
      </c>
      <c r="O22" s="12"/>
      <c r="P22" s="12"/>
    </row>
    <row r="23" spans="1:19" ht="52" customHeight="1" thickBot="1" x14ac:dyDescent="0.5">
      <c r="A23" s="385"/>
      <c r="B23" s="387"/>
      <c r="C23" s="383"/>
      <c r="D23" s="227" t="s">
        <v>50</v>
      </c>
      <c r="E23" s="369"/>
      <c r="F23" s="370"/>
      <c r="G23" s="254">
        <v>0</v>
      </c>
      <c r="H23" s="229" t="e">
        <f>INDEX('iKM-PI Quality '!C4:C26, MATCH(E23, 'iKM-PI Quality '!A4:A26, 0))</f>
        <v>#N/A</v>
      </c>
      <c r="I23" s="16"/>
      <c r="J23" s="233" t="s">
        <v>51</v>
      </c>
      <c r="K23" s="395"/>
      <c r="L23" s="395"/>
      <c r="M23" s="235"/>
      <c r="N23" s="388"/>
      <c r="O23" s="12"/>
      <c r="P23" s="12"/>
    </row>
    <row r="24" spans="1:19" ht="52" customHeight="1" thickBot="1" x14ac:dyDescent="0.5">
      <c r="A24" s="385"/>
      <c r="B24" s="387"/>
      <c r="C24" s="383"/>
      <c r="D24" s="228" t="s">
        <v>52</v>
      </c>
      <c r="E24" s="369"/>
      <c r="F24" s="370"/>
      <c r="G24" s="254">
        <v>0</v>
      </c>
      <c r="H24" s="229" t="e">
        <f>INDEX('iKM-PI Quality '!C5:C27, MATCH(E24, 'iKM-PI Quality '!A5:A27, 0))</f>
        <v>#N/A</v>
      </c>
      <c r="I24" s="16"/>
      <c r="J24" s="233" t="s">
        <v>53</v>
      </c>
      <c r="K24" s="395"/>
      <c r="L24" s="395"/>
      <c r="M24" s="235"/>
      <c r="N24" s="388"/>
      <c r="O24" s="12"/>
      <c r="P24" s="12"/>
    </row>
    <row r="25" spans="1:19" ht="52" customHeight="1" thickBot="1" x14ac:dyDescent="0.5">
      <c r="A25" s="385"/>
      <c r="B25" s="387"/>
      <c r="C25" s="383"/>
      <c r="D25" s="228" t="s">
        <v>54</v>
      </c>
      <c r="E25" s="369"/>
      <c r="F25" s="370"/>
      <c r="G25" s="254">
        <v>0</v>
      </c>
      <c r="H25" s="229" t="e">
        <f>INDEX('iKM-PI Quality '!C6:C28, MATCH(E25, 'iKM-PI Quality '!A6:A28, 0))</f>
        <v>#N/A</v>
      </c>
      <c r="I25" s="16"/>
      <c r="J25" s="233" t="s">
        <v>55</v>
      </c>
      <c r="K25" s="395"/>
      <c r="L25" s="395"/>
      <c r="M25" s="235"/>
      <c r="N25" s="12"/>
      <c r="O25" s="12"/>
      <c r="P25" s="12"/>
    </row>
    <row r="26" spans="1:19" ht="52" customHeight="1" thickBot="1" x14ac:dyDescent="0.5">
      <c r="A26" s="12"/>
      <c r="B26" s="12"/>
      <c r="C26" s="383"/>
      <c r="D26" s="228" t="s">
        <v>56</v>
      </c>
      <c r="E26" s="369"/>
      <c r="F26" s="370"/>
      <c r="G26" s="254">
        <v>0</v>
      </c>
      <c r="H26" s="229" t="e">
        <f>INDEX('iKM-PI Quality '!C7:C29, MATCH(E26, 'iKM-PI Quality '!A7:A29, 0))</f>
        <v>#N/A</v>
      </c>
      <c r="I26" s="16"/>
      <c r="J26" s="233" t="s">
        <v>57</v>
      </c>
      <c r="K26" s="395"/>
      <c r="L26" s="395"/>
      <c r="M26" s="235"/>
      <c r="N26" s="12"/>
      <c r="O26" s="12"/>
      <c r="P26" s="12"/>
    </row>
    <row r="27" spans="1:19" ht="52" customHeight="1" thickBot="1" x14ac:dyDescent="0.5">
      <c r="A27" s="12"/>
      <c r="B27" s="12"/>
      <c r="C27" s="383"/>
      <c r="D27" s="227" t="s">
        <v>58</v>
      </c>
      <c r="E27" s="369"/>
      <c r="F27" s="370"/>
      <c r="G27" s="254">
        <v>0</v>
      </c>
      <c r="H27" s="229" t="e">
        <f>INDEX('iKM-PI Quality '!C8:C30, MATCH(E27, 'iKM-PI Quality '!A8:A30, 0))</f>
        <v>#N/A</v>
      </c>
      <c r="I27" s="16"/>
      <c r="J27" s="234" t="s">
        <v>59</v>
      </c>
      <c r="K27" s="395"/>
      <c r="L27" s="395"/>
      <c r="M27" s="235"/>
      <c r="N27" s="12"/>
      <c r="O27" s="12"/>
      <c r="P27" s="12"/>
    </row>
    <row r="28" spans="1:19" ht="22.5" customHeight="1" thickBot="1" x14ac:dyDescent="0.5">
      <c r="A28" s="12"/>
      <c r="B28" s="12"/>
      <c r="C28" s="12"/>
      <c r="D28" s="396" t="s">
        <v>86</v>
      </c>
      <c r="E28" s="397"/>
      <c r="F28" s="398"/>
      <c r="G28" s="231">
        <v>0</v>
      </c>
      <c r="H28" s="12"/>
      <c r="I28" s="12"/>
      <c r="J28" s="12"/>
      <c r="K28" s="12"/>
      <c r="L28" s="12"/>
      <c r="M28" s="12"/>
      <c r="N28" s="12"/>
      <c r="O28" s="12"/>
      <c r="P28" s="12"/>
    </row>
    <row r="29" spans="1:19" ht="21.5" customHeight="1" thickBot="1" x14ac:dyDescent="0.5">
      <c r="A29" s="12"/>
      <c r="B29" s="12"/>
      <c r="C29" s="12"/>
      <c r="D29" s="396" t="s">
        <v>61</v>
      </c>
      <c r="E29" s="397"/>
      <c r="F29" s="398"/>
      <c r="G29" s="224">
        <f>SUM(G22:G28)</f>
        <v>0</v>
      </c>
      <c r="H29" s="12"/>
      <c r="I29" s="56" t="s">
        <v>62</v>
      </c>
      <c r="J29" s="56"/>
      <c r="K29" s="56"/>
      <c r="L29" s="56" t="s">
        <v>462</v>
      </c>
      <c r="M29" s="56"/>
      <c r="N29" s="57"/>
      <c r="O29" s="12"/>
      <c r="P29" s="12"/>
    </row>
    <row r="30" spans="1:19" ht="21.5" thickBot="1" x14ac:dyDescent="0.5">
      <c r="A30" s="12"/>
      <c r="B30" s="12"/>
      <c r="C30" s="12"/>
      <c r="D30" s="401" t="s">
        <v>64</v>
      </c>
      <c r="E30" s="402"/>
      <c r="F30" s="403"/>
      <c r="G30" s="224">
        <f>MIN(100,G29/0.6)</f>
        <v>0</v>
      </c>
      <c r="H30" s="12"/>
      <c r="I30" s="399" t="s">
        <v>65</v>
      </c>
      <c r="J30" s="399"/>
      <c r="K30" s="399"/>
      <c r="L30" s="399"/>
      <c r="M30" s="399"/>
      <c r="N30" s="400"/>
      <c r="O30" s="38"/>
      <c r="P30" s="38"/>
      <c r="Q30" s="11"/>
      <c r="R30" s="11"/>
      <c r="S30" s="11"/>
    </row>
    <row r="31" spans="1:19" ht="21.5" thickBot="1" x14ac:dyDescent="0.5">
      <c r="A31" s="12"/>
      <c r="B31" s="12"/>
      <c r="C31" s="12"/>
      <c r="D31" s="392" t="s">
        <v>66</v>
      </c>
      <c r="E31" s="393"/>
      <c r="F31" s="394"/>
      <c r="G31" s="225">
        <f>(G30*30%)</f>
        <v>0</v>
      </c>
      <c r="H31" s="12"/>
      <c r="I31" s="399" t="s">
        <v>67</v>
      </c>
      <c r="J31" s="399"/>
      <c r="K31" s="399"/>
      <c r="L31" s="399"/>
      <c r="M31" s="399"/>
      <c r="N31" s="400"/>
      <c r="O31" s="12"/>
      <c r="P31" s="12"/>
    </row>
    <row r="32" spans="1:19" ht="21.5" thickTop="1" x14ac:dyDescent="0.35">
      <c r="A32" s="12"/>
      <c r="B32" s="12"/>
      <c r="C32" s="12"/>
      <c r="D32" s="12"/>
      <c r="E32" s="12"/>
      <c r="F32" s="12"/>
      <c r="G32" s="12"/>
      <c r="H32" s="12"/>
      <c r="I32" s="399" t="s">
        <v>68</v>
      </c>
      <c r="J32" s="399"/>
      <c r="K32" s="399"/>
      <c r="L32" s="399"/>
      <c r="M32" s="399"/>
      <c r="N32" s="400"/>
      <c r="O32" s="12"/>
      <c r="P32" s="12"/>
    </row>
    <row r="33" spans="1:16" ht="21" x14ac:dyDescent="0.35">
      <c r="A33" s="12"/>
      <c r="B33" s="12"/>
      <c r="C33" s="12"/>
      <c r="D33" s="12"/>
      <c r="E33" s="12"/>
      <c r="F33" s="12"/>
      <c r="G33" s="12"/>
      <c r="H33" s="12"/>
      <c r="I33" s="399" t="s">
        <v>69</v>
      </c>
      <c r="J33" s="399"/>
      <c r="K33" s="399"/>
      <c r="L33" s="399"/>
      <c r="M33" s="399"/>
      <c r="N33" s="400"/>
      <c r="O33" s="12"/>
      <c r="P33" s="12"/>
    </row>
    <row r="34" spans="1:16" ht="21.5" thickBot="1" x14ac:dyDescent="0.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16" ht="21.5" thickBot="1" x14ac:dyDescent="0.55000000000000004">
      <c r="A35" s="379"/>
      <c r="B35" s="380"/>
      <c r="C35" s="380"/>
      <c r="D35" s="380"/>
      <c r="E35" s="380"/>
      <c r="F35" s="380"/>
      <c r="G35" s="380"/>
      <c r="H35" s="380"/>
      <c r="I35" s="380"/>
      <c r="J35" s="380"/>
      <c r="K35" s="380"/>
      <c r="L35" s="380"/>
      <c r="M35" s="380"/>
      <c r="N35" s="380"/>
      <c r="O35" s="380"/>
      <c r="P35" s="122"/>
    </row>
    <row r="36" spans="1:16" ht="37.5" customHeight="1" x14ac:dyDescent="0.8">
      <c r="A36" s="424" t="s">
        <v>87</v>
      </c>
      <c r="B36" s="424"/>
      <c r="C36" s="424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4"/>
      <c r="O36" s="424"/>
      <c r="P36" s="88"/>
    </row>
    <row r="37" spans="1:16" ht="16.5" customHeight="1" thickBot="1" x14ac:dyDescent="0.4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ht="21.75" customHeight="1" thickTop="1" thickBot="1" x14ac:dyDescent="0.55000000000000004">
      <c r="A38" s="463" t="s">
        <v>559</v>
      </c>
      <c r="B38" s="463"/>
      <c r="C38" s="12"/>
      <c r="D38" s="457" t="s">
        <v>71</v>
      </c>
      <c r="E38" s="458"/>
      <c r="F38" s="459"/>
      <c r="G38" s="459"/>
      <c r="H38" s="460"/>
      <c r="I38" s="236" t="s">
        <v>72</v>
      </c>
      <c r="J38" s="12"/>
      <c r="K38" s="430" t="s">
        <v>73</v>
      </c>
      <c r="L38" s="431"/>
      <c r="M38" s="12"/>
      <c r="N38" s="12"/>
      <c r="O38" s="12"/>
      <c r="P38" s="12"/>
    </row>
    <row r="39" spans="1:16" ht="47" customHeight="1" thickTop="1" thickBot="1" x14ac:dyDescent="0.4">
      <c r="A39" s="463"/>
      <c r="B39" s="463"/>
      <c r="C39" s="12"/>
      <c r="D39" s="455"/>
      <c r="E39" s="455"/>
      <c r="F39" s="456"/>
      <c r="G39" s="456"/>
      <c r="H39" s="456"/>
      <c r="I39" s="238">
        <v>0</v>
      </c>
      <c r="J39" s="12"/>
      <c r="K39" s="461" t="s">
        <v>556</v>
      </c>
      <c r="L39" s="461"/>
      <c r="M39" s="12"/>
      <c r="N39" s="12"/>
      <c r="O39" s="12"/>
      <c r="P39" s="12"/>
    </row>
    <row r="40" spans="1:16" ht="47" customHeight="1" thickTop="1" thickBot="1" x14ac:dyDescent="0.4">
      <c r="A40" s="463"/>
      <c r="B40" s="463"/>
      <c r="C40" s="12"/>
      <c r="D40" s="455"/>
      <c r="E40" s="455"/>
      <c r="F40" s="456"/>
      <c r="G40" s="456"/>
      <c r="H40" s="456"/>
      <c r="I40" s="238">
        <v>0</v>
      </c>
      <c r="J40" s="12"/>
      <c r="K40" s="462"/>
      <c r="L40" s="462"/>
      <c r="M40" s="12"/>
      <c r="N40" s="12"/>
      <c r="O40" s="12"/>
      <c r="P40" s="12"/>
    </row>
    <row r="41" spans="1:16" ht="19.5" customHeight="1" thickTop="1" thickBot="1" x14ac:dyDescent="0.5">
      <c r="A41" s="463"/>
      <c r="B41" s="463"/>
      <c r="C41" s="12"/>
      <c r="D41" s="12"/>
      <c r="E41" s="12"/>
      <c r="F41" s="12"/>
      <c r="G41" s="452" t="s">
        <v>75</v>
      </c>
      <c r="H41" s="403"/>
      <c r="I41" s="237">
        <f>MIN(40,I39+I40)</f>
        <v>0</v>
      </c>
      <c r="J41" s="12"/>
      <c r="K41" s="462"/>
      <c r="L41" s="462"/>
      <c r="M41" s="12"/>
      <c r="N41" s="12"/>
      <c r="O41" s="12"/>
      <c r="P41" s="12"/>
    </row>
    <row r="42" spans="1:16" ht="21.5" thickBot="1" x14ac:dyDescent="0.5">
      <c r="A42" s="463"/>
      <c r="B42" s="463"/>
      <c r="C42" s="12"/>
      <c r="D42" s="12"/>
      <c r="E42" s="12"/>
      <c r="F42" s="12"/>
      <c r="G42" s="453" t="s">
        <v>66</v>
      </c>
      <c r="H42" s="454"/>
      <c r="I42" s="223">
        <f>SUM(I41/40*15)</f>
        <v>0</v>
      </c>
      <c r="J42" s="12"/>
      <c r="K42" s="462"/>
      <c r="L42" s="462"/>
      <c r="M42" s="12"/>
      <c r="N42" s="12"/>
      <c r="O42" s="12"/>
      <c r="P42" s="12"/>
    </row>
    <row r="43" spans="1:16" ht="21.5" thickBot="1" x14ac:dyDescent="0.4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ht="21.5" thickBot="1" x14ac:dyDescent="0.55000000000000004">
      <c r="A44" s="379"/>
      <c r="B44" s="380"/>
      <c r="C44" s="380"/>
      <c r="D44" s="380"/>
      <c r="E44" s="380"/>
      <c r="F44" s="380"/>
      <c r="G44" s="380"/>
      <c r="H44" s="380"/>
      <c r="I44" s="380"/>
      <c r="J44" s="380"/>
      <c r="K44" s="380"/>
      <c r="L44" s="380"/>
      <c r="M44" s="380"/>
      <c r="N44" s="380"/>
      <c r="O44" s="380"/>
      <c r="P44" s="122"/>
    </row>
    <row r="45" spans="1:16" ht="37.5" customHeight="1" x14ac:dyDescent="0.8">
      <c r="A45" s="424" t="s">
        <v>415</v>
      </c>
      <c r="B45" s="424"/>
      <c r="C45" s="424"/>
      <c r="D45" s="424"/>
      <c r="E45" s="424"/>
      <c r="F45" s="424"/>
      <c r="G45" s="424"/>
      <c r="H45" s="424"/>
      <c r="I45" s="424"/>
      <c r="J45" s="424"/>
      <c r="K45" s="424"/>
      <c r="L45" s="424"/>
      <c r="M45" s="424"/>
      <c r="N45" s="424"/>
      <c r="O45" s="424"/>
      <c r="P45" s="88"/>
    </row>
    <row r="46" spans="1:16" ht="21" x14ac:dyDescent="0.5">
      <c r="A46" s="1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21" x14ac:dyDescent="0.5">
      <c r="A47" s="12"/>
      <c r="B47" s="441" t="s">
        <v>88</v>
      </c>
      <c r="C47" s="444"/>
      <c r="D47" s="445"/>
      <c r="E47" s="12"/>
      <c r="F47" s="12"/>
      <c r="G47" s="12"/>
      <c r="H47" s="441" t="s">
        <v>89</v>
      </c>
      <c r="I47" s="444"/>
      <c r="J47" s="445"/>
      <c r="K47" s="12"/>
      <c r="L47" s="12"/>
      <c r="M47" s="12"/>
      <c r="N47" s="12"/>
      <c r="O47" s="12"/>
      <c r="P47" s="12"/>
    </row>
    <row r="48" spans="1:16" ht="21" x14ac:dyDescent="0.5">
      <c r="A48" s="12"/>
      <c r="B48" s="12"/>
      <c r="C48" s="447" t="s">
        <v>90</v>
      </c>
      <c r="D48" s="448"/>
      <c r="E48" s="448"/>
      <c r="F48" s="449"/>
      <c r="G48" s="12"/>
      <c r="H48" s="12"/>
      <c r="I48" s="124" t="s">
        <v>91</v>
      </c>
      <c r="J48" s="124"/>
      <c r="K48" s="124"/>
      <c r="L48" s="125"/>
      <c r="M48" s="126"/>
      <c r="N48" s="12"/>
      <c r="O48" s="12"/>
      <c r="P48" s="12"/>
    </row>
    <row r="49" spans="1:16" ht="21" x14ac:dyDescent="0.5">
      <c r="A49" s="12"/>
      <c r="B49" s="12"/>
      <c r="C49" s="432" t="s">
        <v>92</v>
      </c>
      <c r="D49" s="433"/>
      <c r="E49" s="433"/>
      <c r="F49" s="433"/>
      <c r="G49" s="433"/>
      <c r="H49" s="12"/>
      <c r="I49" s="124" t="s">
        <v>93</v>
      </c>
      <c r="J49" s="124"/>
      <c r="K49" s="124"/>
      <c r="L49" s="124"/>
      <c r="M49" s="127"/>
      <c r="N49" s="12"/>
      <c r="O49" s="12"/>
      <c r="P49" s="12"/>
    </row>
    <row r="50" spans="1:16" ht="21" x14ac:dyDescent="0.5">
      <c r="A50" s="12"/>
      <c r="B50" s="441" t="s">
        <v>94</v>
      </c>
      <c r="C50" s="442"/>
      <c r="D50" s="443"/>
      <c r="E50" s="12"/>
      <c r="F50" s="12"/>
      <c r="G50" s="12"/>
      <c r="H50" s="12"/>
      <c r="I50" s="124" t="s">
        <v>95</v>
      </c>
      <c r="J50" s="128"/>
      <c r="K50" s="128"/>
      <c r="L50" s="128"/>
      <c r="M50" s="127"/>
      <c r="N50" s="12"/>
      <c r="O50" s="12"/>
      <c r="P50" s="12"/>
    </row>
    <row r="51" spans="1:16" ht="21" x14ac:dyDescent="0.5">
      <c r="A51" s="12"/>
      <c r="B51" s="12"/>
      <c r="C51" s="450" t="s">
        <v>96</v>
      </c>
      <c r="D51" s="451"/>
      <c r="E51" s="451"/>
      <c r="F51" s="451"/>
      <c r="G51" s="126"/>
      <c r="H51" s="12"/>
      <c r="I51" s="124" t="s">
        <v>97</v>
      </c>
      <c r="J51" s="128"/>
      <c r="K51" s="128"/>
      <c r="L51" s="128"/>
      <c r="M51" s="127"/>
      <c r="N51" s="12"/>
      <c r="O51" s="12"/>
      <c r="P51" s="12"/>
    </row>
    <row r="52" spans="1:16" ht="21" x14ac:dyDescent="0.5">
      <c r="A52" s="12"/>
      <c r="B52" s="12"/>
      <c r="C52" s="124" t="s">
        <v>98</v>
      </c>
      <c r="D52" s="128"/>
      <c r="E52" s="129"/>
      <c r="F52" s="129"/>
      <c r="G52" s="127"/>
      <c r="H52" s="12"/>
      <c r="I52" s="124" t="s">
        <v>99</v>
      </c>
      <c r="J52" s="128"/>
      <c r="K52" s="128"/>
      <c r="L52" s="128"/>
      <c r="M52" s="127"/>
      <c r="N52" s="12"/>
      <c r="O52" s="12"/>
      <c r="P52" s="12"/>
    </row>
    <row r="53" spans="1:16" ht="21" x14ac:dyDescent="0.5">
      <c r="A53" s="12"/>
      <c r="B53" s="12"/>
      <c r="C53" s="124" t="s">
        <v>100</v>
      </c>
      <c r="D53" s="128"/>
      <c r="E53" s="128"/>
      <c r="F53" s="128"/>
      <c r="G53" s="130"/>
      <c r="H53" s="12"/>
      <c r="I53" s="131" t="s">
        <v>101</v>
      </c>
      <c r="J53" s="132"/>
      <c r="K53" s="132"/>
      <c r="L53" s="132"/>
      <c r="M53" s="127"/>
      <c r="N53" s="12"/>
      <c r="O53" s="12"/>
      <c r="P53" s="12"/>
    </row>
    <row r="54" spans="1:16" ht="21" x14ac:dyDescent="0.5">
      <c r="A54" s="12"/>
      <c r="B54" s="12"/>
      <c r="C54" s="133" t="s">
        <v>102</v>
      </c>
      <c r="D54" s="134"/>
      <c r="E54" s="134"/>
      <c r="F54" s="134"/>
      <c r="G54" s="135"/>
      <c r="H54" s="12"/>
      <c r="I54" s="154" t="s">
        <v>433</v>
      </c>
      <c r="J54" s="136"/>
      <c r="K54" s="136"/>
      <c r="L54" s="137"/>
      <c r="M54" s="136"/>
      <c r="N54" s="12"/>
      <c r="O54" s="12"/>
      <c r="P54" s="12"/>
    </row>
    <row r="55" spans="1:16" ht="21" x14ac:dyDescent="0.5">
      <c r="A55" s="12"/>
      <c r="B55" s="12"/>
      <c r="C55" s="124" t="s">
        <v>103</v>
      </c>
      <c r="D55" s="128"/>
      <c r="E55" s="128"/>
      <c r="F55" s="129"/>
      <c r="G55" s="127"/>
      <c r="H55" s="446" t="s">
        <v>104</v>
      </c>
      <c r="I55" s="442"/>
      <c r="J55" s="443"/>
      <c r="K55" s="12"/>
      <c r="L55" s="12"/>
      <c r="M55" s="12"/>
      <c r="N55" s="12"/>
      <c r="O55" s="12"/>
      <c r="P55" s="12"/>
    </row>
    <row r="56" spans="1:16" ht="21" x14ac:dyDescent="0.5">
      <c r="A56" s="12"/>
      <c r="B56" s="12"/>
      <c r="C56" s="124" t="s">
        <v>105</v>
      </c>
      <c r="D56" s="128"/>
      <c r="E56" s="128"/>
      <c r="F56" s="128"/>
      <c r="G56" s="127"/>
      <c r="H56" s="12"/>
      <c r="I56" s="124" t="s">
        <v>106</v>
      </c>
      <c r="J56" s="124"/>
      <c r="K56" s="124"/>
      <c r="L56" s="12"/>
      <c r="M56" s="12"/>
      <c r="N56" s="12"/>
      <c r="O56" s="12"/>
      <c r="P56" s="12"/>
    </row>
    <row r="57" spans="1:16" ht="23.25" customHeight="1" x14ac:dyDescent="0.5">
      <c r="A57" s="439" t="s">
        <v>516</v>
      </c>
      <c r="B57" s="440"/>
      <c r="C57" s="124" t="s">
        <v>107</v>
      </c>
      <c r="D57" s="128"/>
      <c r="E57" s="128"/>
      <c r="F57" s="128"/>
      <c r="G57" s="127"/>
      <c r="H57" s="12"/>
      <c r="I57" s="124" t="s">
        <v>108</v>
      </c>
      <c r="J57" s="124"/>
      <c r="K57" s="124"/>
      <c r="L57" s="12"/>
      <c r="M57" s="430" t="s">
        <v>73</v>
      </c>
      <c r="N57" s="431"/>
      <c r="O57" s="12"/>
      <c r="P57" s="12"/>
    </row>
    <row r="58" spans="1:16" ht="21" customHeight="1" x14ac:dyDescent="0.5">
      <c r="A58" s="439"/>
      <c r="B58" s="440"/>
      <c r="C58" s="124" t="s">
        <v>109</v>
      </c>
      <c r="D58" s="128"/>
      <c r="E58" s="128"/>
      <c r="F58" s="129"/>
      <c r="G58" s="127"/>
      <c r="H58" s="12"/>
      <c r="I58" s="124" t="s">
        <v>110</v>
      </c>
      <c r="J58" s="124"/>
      <c r="K58" s="124"/>
      <c r="L58" s="12"/>
      <c r="M58" s="437" t="s">
        <v>510</v>
      </c>
      <c r="N58" s="437"/>
      <c r="O58" s="12"/>
      <c r="P58" s="12"/>
    </row>
    <row r="59" spans="1:16" ht="21" customHeight="1" x14ac:dyDescent="0.5">
      <c r="A59" s="439"/>
      <c r="B59" s="440"/>
      <c r="C59" s="124" t="s">
        <v>111</v>
      </c>
      <c r="D59" s="128"/>
      <c r="E59" s="129"/>
      <c r="F59" s="129"/>
      <c r="G59" s="127"/>
      <c r="H59" s="12"/>
      <c r="I59" s="124" t="s">
        <v>112</v>
      </c>
      <c r="J59" s="124"/>
      <c r="K59" s="124"/>
      <c r="L59" s="12"/>
      <c r="M59" s="438"/>
      <c r="N59" s="438"/>
      <c r="O59" s="12"/>
      <c r="P59" s="12"/>
    </row>
    <row r="60" spans="1:16" ht="21" customHeight="1" x14ac:dyDescent="0.5">
      <c r="A60" s="439"/>
      <c r="B60" s="440"/>
      <c r="C60" s="124" t="s">
        <v>113</v>
      </c>
      <c r="D60" s="128"/>
      <c r="E60" s="128"/>
      <c r="F60" s="128"/>
      <c r="G60" s="127"/>
      <c r="H60" s="12"/>
      <c r="I60" s="124" t="s">
        <v>114</v>
      </c>
      <c r="J60" s="124"/>
      <c r="K60" s="124"/>
      <c r="L60" s="12"/>
      <c r="M60" s="438"/>
      <c r="N60" s="438"/>
      <c r="O60" s="12"/>
      <c r="P60" s="12"/>
    </row>
    <row r="61" spans="1:16" ht="21" customHeight="1" x14ac:dyDescent="0.5">
      <c r="A61" s="439"/>
      <c r="B61" s="440"/>
      <c r="C61" s="124" t="s">
        <v>115</v>
      </c>
      <c r="D61" s="128"/>
      <c r="E61" s="128"/>
      <c r="F61" s="128"/>
      <c r="G61" s="127"/>
      <c r="H61" s="12"/>
      <c r="I61" s="435" t="s">
        <v>416</v>
      </c>
      <c r="J61" s="434"/>
      <c r="K61" s="436"/>
      <c r="L61" s="12"/>
      <c r="M61" s="12"/>
      <c r="N61" s="12"/>
      <c r="O61" s="12"/>
      <c r="P61" s="12"/>
    </row>
    <row r="62" spans="1:16" ht="21" customHeight="1" x14ac:dyDescent="0.5">
      <c r="A62" s="12"/>
      <c r="B62" s="12"/>
      <c r="C62" s="124" t="s">
        <v>116</v>
      </c>
      <c r="D62" s="128"/>
      <c r="E62" s="128"/>
      <c r="F62" s="128"/>
      <c r="G62" s="127"/>
      <c r="H62" s="12"/>
      <c r="I62" s="435" t="s">
        <v>434</v>
      </c>
      <c r="J62" s="434"/>
      <c r="K62" s="436"/>
      <c r="L62" s="12"/>
      <c r="M62" s="12"/>
      <c r="N62" s="12"/>
      <c r="O62" s="12"/>
      <c r="P62" s="12"/>
    </row>
    <row r="63" spans="1:16" ht="21" customHeight="1" x14ac:dyDescent="0.5">
      <c r="A63" s="12"/>
      <c r="B63" s="12"/>
      <c r="C63" s="124" t="s">
        <v>117</v>
      </c>
      <c r="D63" s="128"/>
      <c r="E63" s="128"/>
      <c r="F63" s="128"/>
      <c r="G63" s="127"/>
      <c r="H63" s="12"/>
      <c r="I63" s="435" t="s">
        <v>417</v>
      </c>
      <c r="J63" s="434"/>
      <c r="K63" s="436"/>
      <c r="L63" s="12"/>
      <c r="M63" s="12"/>
      <c r="N63" s="12"/>
      <c r="O63" s="12"/>
      <c r="P63" s="12"/>
    </row>
    <row r="64" spans="1:16" ht="27" customHeight="1" x14ac:dyDescent="0.5">
      <c r="A64" s="12"/>
      <c r="B64" s="12"/>
      <c r="C64" s="124" t="s">
        <v>118</v>
      </c>
      <c r="D64" s="128"/>
      <c r="E64" s="128"/>
      <c r="F64" s="128"/>
      <c r="G64" s="127"/>
      <c r="H64" s="12"/>
      <c r="I64" s="434" t="s">
        <v>418</v>
      </c>
      <c r="J64" s="434"/>
      <c r="K64" s="434"/>
      <c r="L64" s="12"/>
      <c r="M64" s="12"/>
      <c r="N64" s="12"/>
      <c r="O64" s="12"/>
      <c r="P64" s="12"/>
    </row>
    <row r="65" spans="1:16" ht="21.5" thickBot="1" x14ac:dyDescent="0.55000000000000004">
      <c r="A65" s="12"/>
      <c r="B65" s="12"/>
      <c r="C65" s="426" t="s">
        <v>119</v>
      </c>
      <c r="D65" s="427"/>
      <c r="E65" s="427"/>
      <c r="F65" s="427"/>
      <c r="G65" s="127"/>
      <c r="H65" s="12"/>
      <c r="I65" s="12"/>
      <c r="J65" s="12"/>
      <c r="K65" s="12"/>
      <c r="L65" s="12"/>
      <c r="M65" s="12"/>
      <c r="N65" s="12"/>
      <c r="O65" s="12"/>
      <c r="P65" s="12"/>
    </row>
    <row r="66" spans="1:16" ht="21.5" thickBot="1" x14ac:dyDescent="0.55000000000000004">
      <c r="A66" s="12"/>
      <c r="B66" s="12"/>
      <c r="C66" s="12"/>
      <c r="D66" s="12"/>
      <c r="E66" s="12"/>
      <c r="F66" s="12"/>
      <c r="G66" s="12"/>
      <c r="H66" s="12"/>
      <c r="I66" s="428" t="s">
        <v>120</v>
      </c>
      <c r="J66" s="429"/>
      <c r="K66" s="239"/>
      <c r="L66" s="12"/>
      <c r="M66" s="12"/>
      <c r="N66" s="12"/>
      <c r="O66" s="12"/>
      <c r="P66" s="12"/>
    </row>
    <row r="67" spans="1:16" ht="21.5" thickBot="1" x14ac:dyDescent="0.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</row>
    <row r="68" spans="1:16" ht="21.5" thickBot="1" x14ac:dyDescent="0.55000000000000004">
      <c r="A68" s="379"/>
      <c r="B68" s="380"/>
      <c r="C68" s="380"/>
      <c r="D68" s="380"/>
      <c r="E68" s="380"/>
      <c r="F68" s="380"/>
      <c r="G68" s="380"/>
      <c r="H68" s="380"/>
      <c r="I68" s="380"/>
      <c r="J68" s="380"/>
      <c r="K68" s="380"/>
      <c r="L68" s="380"/>
      <c r="M68" s="380"/>
      <c r="N68" s="380"/>
      <c r="O68" s="380"/>
      <c r="P68" s="122"/>
    </row>
  </sheetData>
  <sheetProtection algorithmName="SHA-512" hashValue="m16+8rXI22dxR7mI5shn+zBwABpAIYz2x4lLHHfzJ4KkdNTSllINxdX/ReJL8XhgbWc4NQk39xfu59epQ8taLg==" saltValue="9rf4xaZOsWMqe+3mY4qFwQ==" spinCount="100000" sheet="1" selectLockedCells="1"/>
  <dataConsolidate/>
  <mergeCells count="83">
    <mergeCell ref="I32:N32"/>
    <mergeCell ref="I33:N33"/>
    <mergeCell ref="G41:H41"/>
    <mergeCell ref="G42:H42"/>
    <mergeCell ref="K38:L38"/>
    <mergeCell ref="A35:O35"/>
    <mergeCell ref="D40:H40"/>
    <mergeCell ref="A36:O36"/>
    <mergeCell ref="D39:H39"/>
    <mergeCell ref="D38:H38"/>
    <mergeCell ref="K39:L42"/>
    <mergeCell ref="A38:B42"/>
    <mergeCell ref="A44:O44"/>
    <mergeCell ref="A57:B61"/>
    <mergeCell ref="B50:D50"/>
    <mergeCell ref="B47:D47"/>
    <mergeCell ref="H47:J47"/>
    <mergeCell ref="H55:J55"/>
    <mergeCell ref="C48:F48"/>
    <mergeCell ref="C51:F51"/>
    <mergeCell ref="I61:K61"/>
    <mergeCell ref="A68:O68"/>
    <mergeCell ref="C65:F65"/>
    <mergeCell ref="I66:J66"/>
    <mergeCell ref="A45:O45"/>
    <mergeCell ref="M57:N57"/>
    <mergeCell ref="C49:G49"/>
    <mergeCell ref="I64:K64"/>
    <mergeCell ref="I62:K62"/>
    <mergeCell ref="I63:K63"/>
    <mergeCell ref="M58:N60"/>
    <mergeCell ref="A1:O1"/>
    <mergeCell ref="L10:L11"/>
    <mergeCell ref="J20:M20"/>
    <mergeCell ref="A8:O8"/>
    <mergeCell ref="M12:M16"/>
    <mergeCell ref="N12:N16"/>
    <mergeCell ref="J10:J11"/>
    <mergeCell ref="K10:K11"/>
    <mergeCell ref="F10:H10"/>
    <mergeCell ref="E10:E11"/>
    <mergeCell ref="D10:D11"/>
    <mergeCell ref="F9:H9"/>
    <mergeCell ref="A19:O19"/>
    <mergeCell ref="C10:C11"/>
    <mergeCell ref="G3:J3"/>
    <mergeCell ref="A12:A13"/>
    <mergeCell ref="G2:J2"/>
    <mergeCell ref="D31:F31"/>
    <mergeCell ref="E27:F27"/>
    <mergeCell ref="K22:L22"/>
    <mergeCell ref="K23:L23"/>
    <mergeCell ref="K24:L24"/>
    <mergeCell ref="K25:L25"/>
    <mergeCell ref="K26:L26"/>
    <mergeCell ref="K27:L27"/>
    <mergeCell ref="D28:F28"/>
    <mergeCell ref="D29:F29"/>
    <mergeCell ref="I30:N30"/>
    <mergeCell ref="I31:N31"/>
    <mergeCell ref="D30:F30"/>
    <mergeCell ref="E22:F22"/>
    <mergeCell ref="E23:F23"/>
    <mergeCell ref="B2:C2"/>
    <mergeCell ref="B3:C3"/>
    <mergeCell ref="B4:C4"/>
    <mergeCell ref="B5:C5"/>
    <mergeCell ref="A6:C6"/>
    <mergeCell ref="A2:A5"/>
    <mergeCell ref="I10:I11"/>
    <mergeCell ref="D20:H20"/>
    <mergeCell ref="A21:B21"/>
    <mergeCell ref="E21:F21"/>
    <mergeCell ref="E24:F24"/>
    <mergeCell ref="A18:O18"/>
    <mergeCell ref="K21:L21"/>
    <mergeCell ref="C21:C27"/>
    <mergeCell ref="E25:F25"/>
    <mergeCell ref="A22:A25"/>
    <mergeCell ref="B22:B25"/>
    <mergeCell ref="N22:N24"/>
    <mergeCell ref="M9:N10"/>
    <mergeCell ref="E26:F26"/>
  </mergeCells>
  <conditionalFormatting sqref="I16:K16">
    <cfRule type="containsText" dxfId="17" priority="3" operator="containsText" text="STOP">
      <formula>NOT(ISERROR(SEARCH("STOP",I16)))</formula>
    </cfRule>
  </conditionalFormatting>
  <conditionalFormatting sqref="M12:N16">
    <cfRule type="containsText" dxfId="16" priority="1" operator="containsText" text="STOP">
      <formula>NOT(ISERROR(SEARCH("STOP",M12)))</formula>
    </cfRule>
  </conditionalFormatting>
  <dataValidations count="1">
    <dataValidation type="list" allowBlank="1" showInputMessage="1" showErrorMessage="1" sqref="D14 H14:L14" xr:uid="{A8BC4EB2-40C5-4655-AB5B-2DA331D714D9}">
      <formula1>"Yes, No"</formula1>
    </dataValidation>
  </dataValidations>
  <hyperlinks>
    <hyperlink ref="O11:P11" r:id="rId1" display="Link to Practice Insights Promoting Interoperability Help Menu" xr:uid="{3F1320BD-A998-405B-AD4D-7CF6A2E5CA61}"/>
    <hyperlink ref="O20" r:id="rId2" display="Link to Pracice Insights Quality Help Menu" xr:uid="{B112CC4F-EC22-4060-BCC0-B4E7FFB8FE5F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836B4E0-E37C-4382-A566-8FDB4252A959}">
          <x14:formula1>
            <xm:f>'iKM-PI Quality '!$A$3:$A$26</xm:f>
          </x14:formula1>
          <xm:sqref>K22:L27 E22:F27</xm:sqref>
        </x14:dataValidation>
        <x14:dataValidation type="list" allowBlank="1" showInputMessage="1" showErrorMessage="1" xr:uid="{D39BE8E2-B004-4774-98C5-0B368BDF2BEC}">
          <x14:formula1>
            <xm:f>IA!$E$2:$E$96</xm:f>
          </x14:formula1>
          <xm:sqref>D39:H40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7B93B-D65A-4931-9752-332771C7A032}">
  <sheetPr>
    <tabColor theme="7"/>
  </sheetPr>
  <dimension ref="A1:S48"/>
  <sheetViews>
    <sheetView topLeftCell="A8" zoomScale="84" zoomScaleNormal="60" workbookViewId="0">
      <selection activeCell="E15" sqref="E15:F15"/>
    </sheetView>
  </sheetViews>
  <sheetFormatPr defaultRowHeight="14.5" x14ac:dyDescent="0.35"/>
  <cols>
    <col min="1" max="1" width="29.81640625" customWidth="1"/>
    <col min="2" max="2" width="23.1796875" customWidth="1"/>
    <col min="3" max="3" width="13.81640625" customWidth="1"/>
    <col min="4" max="4" width="15" customWidth="1"/>
    <col min="5" max="5" width="13.81640625" customWidth="1"/>
    <col min="6" max="6" width="35" customWidth="1"/>
    <col min="7" max="7" width="19.81640625" customWidth="1"/>
    <col min="8" max="8" width="18.1796875" customWidth="1"/>
    <col min="9" max="9" width="16.81640625" customWidth="1"/>
    <col min="10" max="10" width="15.1796875" customWidth="1"/>
    <col min="11" max="11" width="19" customWidth="1"/>
    <col min="12" max="12" width="21.81640625" customWidth="1"/>
    <col min="13" max="13" width="24.54296875" customWidth="1"/>
    <col min="14" max="15" width="29.81640625" customWidth="1"/>
  </cols>
  <sheetData>
    <row r="1" spans="1:17" ht="41.5" thickBot="1" x14ac:dyDescent="0.95">
      <c r="A1" s="470" t="s">
        <v>14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</row>
    <row r="2" spans="1:17" ht="36.5" thickBot="1" x14ac:dyDescent="0.85">
      <c r="A2" s="471" t="s">
        <v>15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3"/>
    </row>
    <row r="3" spans="1:17" ht="18" customHeight="1" thickBot="1" x14ac:dyDescent="0.75">
      <c r="A3" s="12"/>
      <c r="B3" s="1"/>
      <c r="C3" s="474" t="s">
        <v>19</v>
      </c>
      <c r="D3" s="474" t="s">
        <v>127</v>
      </c>
      <c r="E3" s="474" t="s">
        <v>20</v>
      </c>
      <c r="F3" s="476" t="s">
        <v>21</v>
      </c>
      <c r="G3" s="477"/>
      <c r="H3" s="478"/>
      <c r="I3" s="474" t="s">
        <v>22</v>
      </c>
      <c r="J3" s="474" t="s">
        <v>23</v>
      </c>
      <c r="K3" s="474" t="s">
        <v>24</v>
      </c>
      <c r="L3" s="474" t="s">
        <v>128</v>
      </c>
      <c r="M3" s="1"/>
      <c r="N3" s="1"/>
      <c r="O3" s="1"/>
      <c r="P3" s="67"/>
    </row>
    <row r="4" spans="1:17" ht="87" customHeight="1" thickTop="1" thickBot="1" x14ac:dyDescent="0.75">
      <c r="A4" s="44"/>
      <c r="B4" s="12"/>
      <c r="C4" s="475"/>
      <c r="D4" s="475"/>
      <c r="E4" s="475"/>
      <c r="F4" s="48" t="s">
        <v>26</v>
      </c>
      <c r="G4" s="49" t="s">
        <v>27</v>
      </c>
      <c r="H4" s="47" t="s">
        <v>28</v>
      </c>
      <c r="I4" s="475"/>
      <c r="J4" s="475"/>
      <c r="K4" s="475"/>
      <c r="L4" s="475"/>
      <c r="M4" s="29" t="s">
        <v>29</v>
      </c>
      <c r="N4" s="69" t="s">
        <v>30</v>
      </c>
      <c r="O4" s="68"/>
      <c r="P4" s="68"/>
    </row>
    <row r="5" spans="1:17" ht="35.25" customHeight="1" thickBot="1" x14ac:dyDescent="0.65">
      <c r="A5" s="439" t="s">
        <v>82</v>
      </c>
      <c r="B5" s="37" t="s">
        <v>31</v>
      </c>
      <c r="C5" s="45">
        <v>0</v>
      </c>
      <c r="D5" s="58"/>
      <c r="E5" s="51">
        <v>0</v>
      </c>
      <c r="F5" s="52">
        <v>0</v>
      </c>
      <c r="G5" s="52">
        <v>0</v>
      </c>
      <c r="H5" s="46"/>
      <c r="I5" s="33"/>
      <c r="J5" s="33"/>
      <c r="K5" s="33"/>
      <c r="L5" s="34"/>
      <c r="M5" s="410" t="str">
        <f>IFERROR( C9+D9+E9+F9+G9+H9+L9+K9+I9+J9, "STOP")</f>
        <v>STOP</v>
      </c>
      <c r="N5" s="464" t="e">
        <f>IF((M5*30%)&gt;=30,30,M5*30%)</f>
        <v>#VALUE!</v>
      </c>
      <c r="O5" s="68"/>
      <c r="P5" s="68"/>
    </row>
    <row r="6" spans="1:17" ht="34.5" customHeight="1" thickBot="1" x14ac:dyDescent="0.65">
      <c r="A6" s="439"/>
      <c r="B6" s="37" t="s">
        <v>32</v>
      </c>
      <c r="C6" s="18">
        <v>1</v>
      </c>
      <c r="D6" s="59"/>
      <c r="E6" s="51">
        <v>1</v>
      </c>
      <c r="F6" s="51">
        <v>1</v>
      </c>
      <c r="G6" s="51">
        <v>1</v>
      </c>
      <c r="H6" s="33"/>
      <c r="I6" s="35"/>
      <c r="J6" s="35"/>
      <c r="K6" s="35"/>
      <c r="L6" s="36"/>
      <c r="M6" s="411"/>
      <c r="N6" s="465"/>
      <c r="O6" s="68"/>
      <c r="P6" s="68"/>
    </row>
    <row r="7" spans="1:17" ht="42.5" thickBot="1" x14ac:dyDescent="0.65">
      <c r="A7" s="439"/>
      <c r="B7" s="37" t="s">
        <v>33</v>
      </c>
      <c r="C7" s="4">
        <f>(C5/C6)*100</f>
        <v>0</v>
      </c>
      <c r="D7" s="19" t="s">
        <v>34</v>
      </c>
      <c r="E7" s="53">
        <f>(E5/E6)*100</f>
        <v>0</v>
      </c>
      <c r="F7" s="54">
        <f t="shared" ref="F7:G7" si="0">(F5/F6)*100</f>
        <v>0</v>
      </c>
      <c r="G7" s="54">
        <f t="shared" si="0"/>
        <v>0</v>
      </c>
      <c r="H7" s="19" t="s">
        <v>35</v>
      </c>
      <c r="I7" s="19" t="s">
        <v>35</v>
      </c>
      <c r="J7" s="19" t="s">
        <v>35</v>
      </c>
      <c r="K7" s="19" t="s">
        <v>35</v>
      </c>
      <c r="L7" s="19" t="s">
        <v>35</v>
      </c>
      <c r="M7" s="411"/>
      <c r="N7" s="465"/>
      <c r="O7" s="68"/>
      <c r="P7" s="68"/>
    </row>
    <row r="8" spans="1:17" ht="26" x14ac:dyDescent="0.6">
      <c r="A8" s="439"/>
      <c r="B8" s="37" t="s">
        <v>36</v>
      </c>
      <c r="C8" s="5">
        <v>0.25</v>
      </c>
      <c r="D8" s="15">
        <v>0.25</v>
      </c>
      <c r="E8" s="5">
        <v>0.1</v>
      </c>
      <c r="F8" s="5">
        <v>0.15</v>
      </c>
      <c r="G8" s="6">
        <v>0.15</v>
      </c>
      <c r="H8" s="43">
        <v>0.3</v>
      </c>
      <c r="I8" s="7">
        <v>0</v>
      </c>
      <c r="J8" s="7">
        <v>0</v>
      </c>
      <c r="K8" s="7">
        <v>0.1</v>
      </c>
      <c r="L8" s="10" t="s">
        <v>37</v>
      </c>
      <c r="M8" s="411"/>
      <c r="N8" s="465"/>
      <c r="O8" s="68"/>
      <c r="P8" s="68"/>
    </row>
    <row r="9" spans="1:17" ht="26.5" thickBot="1" x14ac:dyDescent="0.65">
      <c r="A9" s="439"/>
      <c r="B9" s="37" t="s">
        <v>38</v>
      </c>
      <c r="C9" s="50">
        <f>C7*C8</f>
        <v>0</v>
      </c>
      <c r="D9" s="55">
        <f>IF(D7="Yes", 25) + IF(D7="No", 0)</f>
        <v>25</v>
      </c>
      <c r="E9" s="50">
        <f t="shared" ref="E9:G9" si="1">E7*E8</f>
        <v>0</v>
      </c>
      <c r="F9" s="50">
        <f t="shared" si="1"/>
        <v>0</v>
      </c>
      <c r="G9" s="50">
        <f t="shared" si="1"/>
        <v>0</v>
      </c>
      <c r="H9" s="28">
        <f>IF(H7="Yes", 30) + IF(H7="No", 0)</f>
        <v>0</v>
      </c>
      <c r="I9" s="27" t="str">
        <f>IF(I7="Yes",Calc_Validation_DropDown!A2,Calc_Validation_DropDown!A3)</f>
        <v>STOP</v>
      </c>
      <c r="J9" s="27" t="str">
        <f>IF(J7="Yes",Calc_Validation_DropDown!A2,Calc_Validation_DropDown!A3)</f>
        <v>STOP</v>
      </c>
      <c r="K9" s="27" t="str">
        <f>IF(K7="Yes",10,Calc_Validation_DropDown!A3)</f>
        <v>STOP</v>
      </c>
      <c r="L9" s="28">
        <f>IF(L7="Yes", 5) + IF(L7="No", 0)</f>
        <v>0</v>
      </c>
      <c r="M9" s="413"/>
      <c r="N9" s="466"/>
      <c r="O9" s="68"/>
      <c r="P9" s="68"/>
    </row>
    <row r="10" spans="1:17" ht="22" thickTop="1" thickBot="1" x14ac:dyDescent="0.55000000000000004">
      <c r="A10" s="1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4"/>
    </row>
    <row r="11" spans="1:17" ht="21.5" thickBot="1" x14ac:dyDescent="0.55000000000000004">
      <c r="A11" s="467"/>
      <c r="B11" s="468"/>
      <c r="C11" s="468"/>
      <c r="D11" s="468"/>
      <c r="E11" s="468"/>
      <c r="F11" s="468"/>
      <c r="G11" s="468"/>
      <c r="H11" s="468"/>
      <c r="I11" s="468"/>
      <c r="J11" s="468"/>
      <c r="K11" s="468"/>
      <c r="L11" s="468"/>
      <c r="M11" s="468"/>
      <c r="N11" s="468"/>
      <c r="O11" s="468"/>
      <c r="P11" s="469"/>
    </row>
    <row r="12" spans="1:17" ht="37.5" customHeight="1" x14ac:dyDescent="0.8">
      <c r="A12" s="479" t="s">
        <v>39</v>
      </c>
      <c r="B12" s="479"/>
      <c r="C12" s="479"/>
      <c r="D12" s="479"/>
      <c r="E12" s="479"/>
      <c r="F12" s="479"/>
      <c r="G12" s="479"/>
      <c r="H12" s="479"/>
      <c r="I12" s="479"/>
      <c r="J12" s="479"/>
      <c r="K12" s="479"/>
      <c r="L12" s="479"/>
      <c r="M12" s="479"/>
      <c r="N12" s="479"/>
      <c r="O12" s="479"/>
      <c r="P12" s="479"/>
    </row>
    <row r="13" spans="1:17" ht="67.5" customHeight="1" thickBot="1" x14ac:dyDescent="0.65">
      <c r="A13" s="2"/>
      <c r="B13" s="9"/>
      <c r="C13" s="9"/>
      <c r="D13" s="365" t="s">
        <v>40</v>
      </c>
      <c r="E13" s="365"/>
      <c r="F13" s="365"/>
      <c r="G13" s="365"/>
      <c r="H13" s="365"/>
      <c r="I13" s="8"/>
      <c r="J13" s="9"/>
      <c r="K13" s="407" t="s">
        <v>41</v>
      </c>
      <c r="L13" s="407"/>
      <c r="M13" s="407"/>
      <c r="N13" s="407"/>
      <c r="O13" s="8"/>
      <c r="P13" s="8"/>
      <c r="Q13" s="12"/>
    </row>
    <row r="14" spans="1:17" ht="21.75" customHeight="1" thickBot="1" x14ac:dyDescent="0.55000000000000004">
      <c r="A14" s="480" t="s">
        <v>42</v>
      </c>
      <c r="B14" s="480"/>
      <c r="C14" s="383"/>
      <c r="D14" s="12"/>
      <c r="E14" s="481" t="s">
        <v>43</v>
      </c>
      <c r="F14" s="482"/>
      <c r="G14" s="21" t="s">
        <v>44</v>
      </c>
      <c r="H14" s="22" t="s">
        <v>45</v>
      </c>
      <c r="I14" s="22" t="s">
        <v>129</v>
      </c>
      <c r="J14" s="16"/>
      <c r="K14" s="12"/>
      <c r="L14" s="483" t="s">
        <v>43</v>
      </c>
      <c r="M14" s="484"/>
      <c r="N14" s="23" t="s">
        <v>44</v>
      </c>
      <c r="O14" s="60" t="s">
        <v>73</v>
      </c>
      <c r="P14" s="104"/>
      <c r="Q14" s="12"/>
    </row>
    <row r="15" spans="1:17" ht="47.15" customHeight="1" thickTop="1" thickBot="1" x14ac:dyDescent="0.5">
      <c r="A15" s="485" t="s">
        <v>84</v>
      </c>
      <c r="B15" s="488" t="s">
        <v>85</v>
      </c>
      <c r="C15" s="383"/>
      <c r="D15" s="26" t="s">
        <v>48</v>
      </c>
      <c r="E15" s="490" t="s">
        <v>130</v>
      </c>
      <c r="F15" s="491"/>
      <c r="G15" s="78"/>
      <c r="H15" s="73"/>
      <c r="I15" s="73"/>
      <c r="J15" s="16"/>
      <c r="K15" s="70" t="s">
        <v>49</v>
      </c>
      <c r="L15" s="492"/>
      <c r="M15" s="493"/>
      <c r="N15" s="78"/>
      <c r="O15" s="496" t="s">
        <v>131</v>
      </c>
      <c r="P15" s="105"/>
      <c r="Q15" s="12"/>
    </row>
    <row r="16" spans="1:17" ht="52" customHeight="1" thickBot="1" x14ac:dyDescent="0.5">
      <c r="A16" s="486"/>
      <c r="B16" s="489"/>
      <c r="C16" s="383"/>
      <c r="D16" s="24" t="s">
        <v>50</v>
      </c>
      <c r="E16" s="490"/>
      <c r="F16" s="491"/>
      <c r="G16" s="78"/>
      <c r="H16" s="73"/>
      <c r="I16" s="73"/>
      <c r="J16" s="16"/>
      <c r="K16" s="71" t="s">
        <v>51</v>
      </c>
      <c r="L16" s="499"/>
      <c r="M16" s="500"/>
      <c r="N16" s="78"/>
      <c r="O16" s="497"/>
      <c r="P16" s="106"/>
      <c r="Q16" s="12"/>
    </row>
    <row r="17" spans="1:19" ht="45" customHeight="1" thickBot="1" x14ac:dyDescent="0.5">
      <c r="A17" s="486"/>
      <c r="B17" s="489"/>
      <c r="C17" s="383"/>
      <c r="D17" s="25" t="s">
        <v>52</v>
      </c>
      <c r="E17" s="501"/>
      <c r="F17" s="502"/>
      <c r="G17" s="78"/>
      <c r="H17" s="73"/>
      <c r="I17" s="73"/>
      <c r="J17" s="16"/>
      <c r="K17" s="71" t="s">
        <v>53</v>
      </c>
      <c r="L17" s="492"/>
      <c r="M17" s="493"/>
      <c r="N17" s="78"/>
      <c r="O17" s="497"/>
      <c r="P17" s="106"/>
      <c r="Q17" s="12"/>
    </row>
    <row r="18" spans="1:19" ht="46.5" customHeight="1" thickBot="1" x14ac:dyDescent="0.5">
      <c r="A18" s="486"/>
      <c r="B18" s="489"/>
      <c r="C18" s="383"/>
      <c r="D18" s="25" t="s">
        <v>54</v>
      </c>
      <c r="E18" s="501"/>
      <c r="F18" s="502"/>
      <c r="G18" s="78"/>
      <c r="H18" s="73"/>
      <c r="I18" s="73"/>
      <c r="J18" s="16"/>
      <c r="K18" s="71" t="s">
        <v>55</v>
      </c>
      <c r="L18" s="492"/>
      <c r="M18" s="493"/>
      <c r="N18" s="78"/>
      <c r="O18" s="497"/>
      <c r="P18" s="106"/>
      <c r="Q18" s="12"/>
    </row>
    <row r="19" spans="1:19" ht="41.5" customHeight="1" thickBot="1" x14ac:dyDescent="0.5">
      <c r="A19" s="486"/>
      <c r="B19" s="489"/>
      <c r="C19" s="383"/>
      <c r="D19" s="25" t="s">
        <v>56</v>
      </c>
      <c r="E19" s="490"/>
      <c r="F19" s="491"/>
      <c r="G19" s="78"/>
      <c r="H19" s="73"/>
      <c r="I19" s="73"/>
      <c r="J19" s="16"/>
      <c r="K19" s="71" t="s">
        <v>57</v>
      </c>
      <c r="L19" s="492"/>
      <c r="M19" s="493"/>
      <c r="N19" s="78"/>
      <c r="O19" s="497"/>
      <c r="P19" s="106"/>
      <c r="Q19" s="12"/>
    </row>
    <row r="20" spans="1:19" ht="40.5" customHeight="1" thickBot="1" x14ac:dyDescent="0.5">
      <c r="A20" s="486"/>
      <c r="B20" s="489"/>
      <c r="C20" s="383"/>
      <c r="D20" s="24" t="s">
        <v>58</v>
      </c>
      <c r="E20" s="501"/>
      <c r="F20" s="502"/>
      <c r="G20" s="78"/>
      <c r="H20" s="73"/>
      <c r="I20" s="73"/>
      <c r="J20" s="16"/>
      <c r="K20" s="72" t="s">
        <v>59</v>
      </c>
      <c r="L20" s="494"/>
      <c r="M20" s="495"/>
      <c r="N20" s="86"/>
      <c r="O20" s="498"/>
      <c r="P20" s="106"/>
      <c r="Q20" s="12"/>
    </row>
    <row r="21" spans="1:19" ht="22.5" customHeight="1" thickBot="1" x14ac:dyDescent="0.5">
      <c r="A21" s="486"/>
      <c r="B21" s="489"/>
      <c r="C21" s="12"/>
      <c r="D21" s="396" t="s">
        <v>86</v>
      </c>
      <c r="E21" s="397"/>
      <c r="F21" s="398"/>
      <c r="G21" s="73">
        <v>0</v>
      </c>
      <c r="H21" s="12"/>
      <c r="I21" s="12"/>
      <c r="J21" s="12"/>
      <c r="K21" s="12"/>
      <c r="L21" s="12"/>
      <c r="M21" s="12"/>
      <c r="N21" s="12"/>
      <c r="O21" s="12"/>
      <c r="P21" s="12"/>
    </row>
    <row r="22" spans="1:19" ht="21.5" thickBot="1" x14ac:dyDescent="0.5">
      <c r="A22" s="486"/>
      <c r="B22" s="489"/>
      <c r="C22" s="12"/>
      <c r="D22" s="396" t="s">
        <v>61</v>
      </c>
      <c r="E22" s="397"/>
      <c r="F22" s="398"/>
      <c r="G22" s="74">
        <f>SUM(G15:G21)</f>
        <v>0</v>
      </c>
      <c r="H22" s="12"/>
      <c r="I22" s="56" t="s">
        <v>62</v>
      </c>
      <c r="J22" s="56"/>
      <c r="K22" s="56"/>
      <c r="L22" s="56" t="s">
        <v>63</v>
      </c>
      <c r="M22" s="56"/>
      <c r="N22" s="57"/>
      <c r="O22" s="107"/>
      <c r="P22" s="12"/>
    </row>
    <row r="23" spans="1:19" ht="21.5" thickBot="1" x14ac:dyDescent="0.5">
      <c r="A23" s="487"/>
      <c r="B23" s="489"/>
      <c r="C23" s="12"/>
      <c r="D23" s="401" t="s">
        <v>64</v>
      </c>
      <c r="E23" s="402"/>
      <c r="F23" s="403"/>
      <c r="G23" s="74">
        <f>(G22/0.6)</f>
        <v>0</v>
      </c>
      <c r="H23" s="12"/>
      <c r="I23" s="399" t="s">
        <v>65</v>
      </c>
      <c r="J23" s="399"/>
      <c r="K23" s="399"/>
      <c r="L23" s="399"/>
      <c r="M23" s="399"/>
      <c r="N23" s="400"/>
      <c r="O23" s="108"/>
      <c r="P23" s="38"/>
      <c r="Q23" s="11"/>
      <c r="R23" s="11"/>
      <c r="S23" s="11"/>
    </row>
    <row r="24" spans="1:19" ht="21.5" thickBot="1" x14ac:dyDescent="0.5">
      <c r="A24" s="12"/>
      <c r="B24" s="12"/>
      <c r="C24" s="12"/>
      <c r="D24" s="392" t="s">
        <v>66</v>
      </c>
      <c r="E24" s="393"/>
      <c r="F24" s="394"/>
      <c r="G24" s="75">
        <f>(G23*50%)</f>
        <v>0</v>
      </c>
      <c r="H24" s="12"/>
      <c r="I24" s="399" t="s">
        <v>67</v>
      </c>
      <c r="J24" s="399"/>
      <c r="K24" s="399"/>
      <c r="L24" s="399"/>
      <c r="M24" s="399"/>
      <c r="N24" s="400"/>
      <c r="O24" s="108"/>
      <c r="P24" s="12"/>
    </row>
    <row r="25" spans="1:19" ht="21.5" thickTop="1" x14ac:dyDescent="0.35">
      <c r="A25" s="12"/>
      <c r="B25" s="12"/>
      <c r="C25" s="12"/>
      <c r="D25" s="12"/>
      <c r="E25" s="12"/>
      <c r="F25" s="12"/>
      <c r="G25" s="12"/>
      <c r="H25" s="12"/>
      <c r="I25" s="399" t="s">
        <v>68</v>
      </c>
      <c r="J25" s="399"/>
      <c r="K25" s="399"/>
      <c r="L25" s="399"/>
      <c r="M25" s="399"/>
      <c r="N25" s="400"/>
      <c r="O25" s="108"/>
      <c r="P25" s="12"/>
    </row>
    <row r="26" spans="1:19" ht="21" x14ac:dyDescent="0.35">
      <c r="A26" s="12"/>
      <c r="B26" s="12"/>
      <c r="C26" s="12"/>
      <c r="D26" s="12"/>
      <c r="E26" s="12"/>
      <c r="F26" s="12"/>
      <c r="G26" s="12"/>
      <c r="H26" s="12"/>
      <c r="I26" s="399" t="s">
        <v>69</v>
      </c>
      <c r="J26" s="399"/>
      <c r="K26" s="399"/>
      <c r="L26" s="399"/>
      <c r="M26" s="399"/>
      <c r="N26" s="400"/>
      <c r="O26" s="108"/>
      <c r="P26" s="12"/>
    </row>
    <row r="27" spans="1:19" ht="21.5" thickBot="1" x14ac:dyDescent="0.4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9" ht="21.5" thickBot="1" x14ac:dyDescent="0.55000000000000004">
      <c r="A28" s="467"/>
      <c r="B28" s="468"/>
      <c r="C28" s="468"/>
      <c r="D28" s="468"/>
      <c r="E28" s="468"/>
      <c r="F28" s="468"/>
      <c r="G28" s="468"/>
      <c r="H28" s="468"/>
      <c r="I28" s="468"/>
      <c r="J28" s="468"/>
      <c r="K28" s="468"/>
      <c r="L28" s="468"/>
      <c r="M28" s="468"/>
      <c r="N28" s="468"/>
      <c r="O28" s="468"/>
      <c r="P28" s="469"/>
    </row>
    <row r="29" spans="1:19" ht="37.5" customHeight="1" x14ac:dyDescent="0.8">
      <c r="A29" s="479" t="s">
        <v>70</v>
      </c>
      <c r="B29" s="479"/>
      <c r="C29" s="479"/>
      <c r="D29" s="479"/>
      <c r="E29" s="479"/>
      <c r="F29" s="479"/>
      <c r="G29" s="479"/>
      <c r="H29" s="479"/>
      <c r="I29" s="479"/>
      <c r="J29" s="479"/>
      <c r="K29" s="479"/>
      <c r="L29" s="479"/>
      <c r="M29" s="479"/>
      <c r="N29" s="479"/>
      <c r="O29" s="479"/>
      <c r="P29" s="479"/>
    </row>
    <row r="30" spans="1:19" ht="16.5" customHeight="1" thickBot="1" x14ac:dyDescent="0.4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9" ht="21.75" customHeight="1" thickTop="1" thickBot="1" x14ac:dyDescent="0.55000000000000004">
      <c r="A31" s="503" t="s">
        <v>132</v>
      </c>
      <c r="B31" s="489"/>
      <c r="C31" s="12"/>
      <c r="D31" s="513" t="s">
        <v>71</v>
      </c>
      <c r="E31" s="514"/>
      <c r="F31" s="515"/>
      <c r="G31" s="515"/>
      <c r="H31" s="516"/>
      <c r="I31" s="64" t="s">
        <v>72</v>
      </c>
      <c r="J31" s="12"/>
      <c r="K31" s="430" t="s">
        <v>73</v>
      </c>
      <c r="L31" s="431"/>
      <c r="M31" s="12"/>
      <c r="N31" s="12"/>
      <c r="O31" s="12"/>
      <c r="P31" s="12"/>
    </row>
    <row r="32" spans="1:19" ht="30.75" customHeight="1" thickBot="1" x14ac:dyDescent="0.4">
      <c r="A32" s="504"/>
      <c r="B32" s="489"/>
      <c r="C32" s="12"/>
      <c r="D32" s="505" t="s">
        <v>74</v>
      </c>
      <c r="E32" s="506"/>
      <c r="F32" s="507"/>
      <c r="G32" s="507"/>
      <c r="H32" s="508"/>
      <c r="I32" s="97">
        <v>20</v>
      </c>
      <c r="J32" s="12"/>
      <c r="K32" s="437" t="s">
        <v>133</v>
      </c>
      <c r="L32" s="461"/>
      <c r="M32" s="12"/>
      <c r="N32" s="12"/>
      <c r="O32" s="12"/>
      <c r="P32" s="12"/>
    </row>
    <row r="33" spans="1:16" ht="33" customHeight="1" thickBot="1" x14ac:dyDescent="0.4">
      <c r="A33" s="504"/>
      <c r="B33" s="489"/>
      <c r="C33" s="12"/>
      <c r="D33" s="509"/>
      <c r="E33" s="510"/>
      <c r="F33" s="511"/>
      <c r="G33" s="511"/>
      <c r="H33" s="512"/>
      <c r="I33" s="73"/>
      <c r="J33" s="12"/>
      <c r="K33" s="462"/>
      <c r="L33" s="462"/>
      <c r="M33" s="12"/>
      <c r="N33" s="12"/>
      <c r="O33" s="12"/>
      <c r="P33" s="12"/>
    </row>
    <row r="34" spans="1:16" ht="36" customHeight="1" thickBot="1" x14ac:dyDescent="0.4">
      <c r="A34" s="504"/>
      <c r="B34" s="489"/>
      <c r="C34" s="12"/>
      <c r="D34" s="509"/>
      <c r="E34" s="510"/>
      <c r="F34" s="511"/>
      <c r="G34" s="511"/>
      <c r="H34" s="512"/>
      <c r="I34" s="73">
        <v>0</v>
      </c>
      <c r="J34" s="12"/>
      <c r="K34" s="462"/>
      <c r="L34" s="462"/>
      <c r="M34" s="12"/>
      <c r="N34" s="12"/>
      <c r="O34" s="12"/>
      <c r="P34" s="12"/>
    </row>
    <row r="35" spans="1:16" ht="36" customHeight="1" thickBot="1" x14ac:dyDescent="0.4">
      <c r="A35" s="504"/>
      <c r="B35" s="489"/>
      <c r="C35" s="12"/>
      <c r="D35" s="509"/>
      <c r="E35" s="510"/>
      <c r="F35" s="511"/>
      <c r="G35" s="511"/>
      <c r="H35" s="512"/>
      <c r="I35" s="73">
        <v>0</v>
      </c>
      <c r="J35" s="12"/>
      <c r="K35" s="462"/>
      <c r="L35" s="462"/>
      <c r="M35" s="12"/>
      <c r="N35" s="12"/>
      <c r="O35" s="12"/>
      <c r="P35" s="12"/>
    </row>
    <row r="36" spans="1:16" ht="19.5" customHeight="1" thickBot="1" x14ac:dyDescent="0.5">
      <c r="A36" s="12"/>
      <c r="B36" s="12"/>
      <c r="C36" s="12"/>
      <c r="D36" s="12"/>
      <c r="E36" s="12"/>
      <c r="F36" s="12"/>
      <c r="G36" s="517" t="s">
        <v>134</v>
      </c>
      <c r="H36" s="518"/>
      <c r="I36" s="31">
        <f>SUM(I32:I35)</f>
        <v>20</v>
      </c>
      <c r="J36" s="12"/>
      <c r="K36" s="462"/>
      <c r="L36" s="462"/>
      <c r="M36" s="12"/>
      <c r="N36" s="12"/>
      <c r="O36" s="12"/>
      <c r="P36" s="12"/>
    </row>
    <row r="37" spans="1:16" ht="40.5" customHeight="1" thickBot="1" x14ac:dyDescent="0.5">
      <c r="A37" s="12"/>
      <c r="B37" s="12"/>
      <c r="C37" s="12"/>
      <c r="D37" s="12"/>
      <c r="E37" s="12"/>
      <c r="F37" s="12"/>
      <c r="G37" s="453" t="s">
        <v>66</v>
      </c>
      <c r="H37" s="454"/>
      <c r="I37" s="32">
        <f>SUM(I36/40*20)</f>
        <v>10</v>
      </c>
      <c r="J37" s="12"/>
      <c r="K37" s="462"/>
      <c r="L37" s="462"/>
      <c r="M37" s="12"/>
      <c r="N37" s="12"/>
      <c r="O37" s="12"/>
      <c r="P37" s="12"/>
    </row>
    <row r="38" spans="1:16" ht="21.5" thickBot="1" x14ac:dyDescent="0.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ht="21.5" thickBot="1" x14ac:dyDescent="0.55000000000000004">
      <c r="A39" s="467"/>
      <c r="B39" s="468"/>
      <c r="C39" s="468"/>
      <c r="D39" s="468"/>
      <c r="E39" s="468"/>
      <c r="F39" s="468"/>
      <c r="G39" s="468"/>
      <c r="H39" s="468"/>
      <c r="I39" s="468"/>
      <c r="J39" s="468"/>
      <c r="K39" s="468"/>
      <c r="L39" s="468"/>
      <c r="M39" s="468"/>
      <c r="N39" s="468"/>
      <c r="O39" s="468"/>
      <c r="P39" s="469"/>
    </row>
    <row r="40" spans="1:16" ht="36" x14ac:dyDescent="0.8">
      <c r="A40" s="479" t="s">
        <v>76</v>
      </c>
      <c r="B40" s="479"/>
      <c r="C40" s="479"/>
      <c r="D40" s="479"/>
      <c r="E40" s="479"/>
      <c r="F40" s="479"/>
      <c r="G40" s="479"/>
      <c r="H40" s="479"/>
      <c r="I40" s="479"/>
      <c r="J40" s="479"/>
      <c r="K40" s="479"/>
      <c r="L40" s="479"/>
      <c r="M40" s="479"/>
      <c r="N40" s="479"/>
      <c r="O40" s="479"/>
      <c r="P40" s="479"/>
    </row>
    <row r="41" spans="1:16" ht="24" customHeight="1" thickBot="1" x14ac:dyDescent="0.4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519" t="s">
        <v>47</v>
      </c>
      <c r="L41" s="519"/>
      <c r="M41" s="519"/>
      <c r="N41" s="12"/>
      <c r="O41" s="12"/>
      <c r="P41" s="12"/>
    </row>
    <row r="42" spans="1:16" ht="22.5" customHeight="1" thickTop="1" thickBot="1" x14ac:dyDescent="0.55000000000000004">
      <c r="A42" s="12"/>
      <c r="B42" s="12"/>
      <c r="C42" s="12"/>
      <c r="D42" s="12"/>
      <c r="E42" s="12"/>
      <c r="F42" s="12"/>
      <c r="G42" s="520" t="s">
        <v>77</v>
      </c>
      <c r="H42" s="521"/>
      <c r="I42" s="62" t="str">
        <f>IFERROR(N5,"0")</f>
        <v>0</v>
      </c>
      <c r="J42" s="12"/>
      <c r="K42" s="519" t="s">
        <v>135</v>
      </c>
      <c r="L42" s="519"/>
      <c r="M42" s="519"/>
      <c r="N42" s="12"/>
      <c r="O42" s="12"/>
      <c r="P42" s="12"/>
    </row>
    <row r="43" spans="1:16" ht="21.75" customHeight="1" thickBot="1" x14ac:dyDescent="0.55000000000000004">
      <c r="A43" s="12"/>
      <c r="B43" s="12"/>
      <c r="C43" s="12"/>
      <c r="D43" s="12"/>
      <c r="E43" s="12"/>
      <c r="F43" s="12"/>
      <c r="G43" s="522" t="s">
        <v>78</v>
      </c>
      <c r="H43" s="523"/>
      <c r="I43" s="62">
        <f>G24</f>
        <v>0</v>
      </c>
      <c r="J43" s="12"/>
      <c r="K43" s="519"/>
      <c r="L43" s="519"/>
      <c r="M43" s="519"/>
      <c r="N43" s="12"/>
      <c r="O43" s="12"/>
      <c r="P43" s="12"/>
    </row>
    <row r="44" spans="1:16" ht="21.75" customHeight="1" thickBot="1" x14ac:dyDescent="0.55000000000000004">
      <c r="A44" s="12"/>
      <c r="B44" s="12"/>
      <c r="C44" s="12"/>
      <c r="D44" s="12"/>
      <c r="E44" s="12"/>
      <c r="F44" s="12"/>
      <c r="G44" s="522" t="s">
        <v>79</v>
      </c>
      <c r="H44" s="523"/>
      <c r="I44" s="62">
        <f>I37</f>
        <v>10</v>
      </c>
      <c r="J44" s="12"/>
      <c r="K44" s="519"/>
      <c r="L44" s="519"/>
      <c r="M44" s="519"/>
      <c r="N44" s="12"/>
      <c r="O44" s="12"/>
      <c r="P44" s="12"/>
    </row>
    <row r="45" spans="1:16" ht="24" customHeight="1" thickBot="1" x14ac:dyDescent="0.6">
      <c r="A45" s="12"/>
      <c r="B45" s="12"/>
      <c r="C45" s="12"/>
      <c r="D45" s="12"/>
      <c r="E45" s="12"/>
      <c r="F45" s="524" t="s">
        <v>136</v>
      </c>
      <c r="G45" s="525"/>
      <c r="H45" s="526"/>
      <c r="I45" s="87">
        <f>SUM(I42:I44)</f>
        <v>10</v>
      </c>
      <c r="J45" s="12"/>
      <c r="K45" s="519"/>
      <c r="L45" s="519"/>
      <c r="M45" s="519"/>
      <c r="N45" s="12"/>
      <c r="O45" s="12"/>
      <c r="P45" s="12"/>
    </row>
    <row r="46" spans="1:16" ht="7.5" customHeight="1" x14ac:dyDescent="0.3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519"/>
      <c r="L46" s="519"/>
      <c r="M46" s="519"/>
      <c r="N46" s="12"/>
      <c r="O46" s="12"/>
      <c r="P46" s="12"/>
    </row>
    <row r="47" spans="1:16" ht="21" x14ac:dyDescent="0.3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1:16" ht="21" x14ac:dyDescent="0.3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</sheetData>
  <sheetProtection selectLockedCells="1"/>
  <mergeCells count="64">
    <mergeCell ref="G42:H42"/>
    <mergeCell ref="K42:M46"/>
    <mergeCell ref="G43:H43"/>
    <mergeCell ref="G44:H44"/>
    <mergeCell ref="F45:H45"/>
    <mergeCell ref="A40:P40"/>
    <mergeCell ref="G36:H36"/>
    <mergeCell ref="G37:H37"/>
    <mergeCell ref="A39:P39"/>
    <mergeCell ref="K41:M41"/>
    <mergeCell ref="I26:N26"/>
    <mergeCell ref="A28:P28"/>
    <mergeCell ref="A29:P29"/>
    <mergeCell ref="A31:B35"/>
    <mergeCell ref="K31:L31"/>
    <mergeCell ref="K32:L37"/>
    <mergeCell ref="D32:H32"/>
    <mergeCell ref="D33:H33"/>
    <mergeCell ref="D34:H34"/>
    <mergeCell ref="D35:H35"/>
    <mergeCell ref="D31:H31"/>
    <mergeCell ref="I25:N25"/>
    <mergeCell ref="O15:O20"/>
    <mergeCell ref="E16:F16"/>
    <mergeCell ref="L16:M16"/>
    <mergeCell ref="E17:F17"/>
    <mergeCell ref="L17:M17"/>
    <mergeCell ref="E18:F18"/>
    <mergeCell ref="L18:M18"/>
    <mergeCell ref="E19:F19"/>
    <mergeCell ref="L19:M19"/>
    <mergeCell ref="E20:F20"/>
    <mergeCell ref="D22:F22"/>
    <mergeCell ref="D23:F23"/>
    <mergeCell ref="I23:N23"/>
    <mergeCell ref="D24:F24"/>
    <mergeCell ref="I24:N24"/>
    <mergeCell ref="A12:P12"/>
    <mergeCell ref="A14:B14"/>
    <mergeCell ref="C14:C20"/>
    <mergeCell ref="E14:F14"/>
    <mergeCell ref="L14:M14"/>
    <mergeCell ref="A15:A23"/>
    <mergeCell ref="B15:B23"/>
    <mergeCell ref="E15:F15"/>
    <mergeCell ref="L15:M15"/>
    <mergeCell ref="L20:M20"/>
    <mergeCell ref="D21:F21"/>
    <mergeCell ref="D13:H13"/>
    <mergeCell ref="K13:N13"/>
    <mergeCell ref="A5:A9"/>
    <mergeCell ref="M5:M9"/>
    <mergeCell ref="N5:N9"/>
    <mergeCell ref="A11:P11"/>
    <mergeCell ref="A1:P1"/>
    <mergeCell ref="A2:P2"/>
    <mergeCell ref="C3:C4"/>
    <mergeCell ref="D3:D4"/>
    <mergeCell ref="E3:E4"/>
    <mergeCell ref="F3:H3"/>
    <mergeCell ref="I3:I4"/>
    <mergeCell ref="J3:J4"/>
    <mergeCell ref="K3:K4"/>
    <mergeCell ref="L3:L4"/>
  </mergeCells>
  <conditionalFormatting sqref="I9:K9">
    <cfRule type="containsText" dxfId="15" priority="3" operator="containsText" text="STOP">
      <formula>NOT(ISERROR(SEARCH("STOP",I9)))</formula>
    </cfRule>
  </conditionalFormatting>
  <conditionalFormatting sqref="M5:N9">
    <cfRule type="containsText" dxfId="14" priority="1" operator="containsText" text="STOP">
      <formula>NOT(ISERROR(SEARCH("STOP",M5)))</formula>
    </cfRule>
  </conditionalFormatting>
  <dataValidations count="2">
    <dataValidation type="list" allowBlank="1" showInputMessage="1" showErrorMessage="1" sqref="D7 H7:L7" xr:uid="{0D7FA823-7D7F-4AF1-B4A6-0696FF8F5182}">
      <formula1>"Yes, No"</formula1>
    </dataValidation>
    <dataValidation type="list" allowBlank="1" showInputMessage="1" showErrorMessage="1" sqref="E15:F20 L15:M20" xr:uid="{F541FE6B-5AFC-4170-ACD6-C386A73ECCAD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7071DCE-34AA-4E99-B8CA-717058437B59}">
          <x14:formula1>
            <xm:f>Calc_Validation_DropDown!$A$6:$A$7</xm:f>
          </x14:formula1>
          <xm:sqref>I15:I20</xm:sqref>
        </x14:dataValidation>
        <x14:dataValidation type="list" allowBlank="1" showInputMessage="1" showErrorMessage="1" xr:uid="{BA39297D-27C4-4F7F-9846-4FA295280D6A}">
          <x14:formula1>
            <xm:f>IA!#REF!</xm:f>
          </x14:formula1>
          <xm:sqref>D33:H35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FD471-9E4B-4CBC-84CD-9EC460C5DE79}">
  <sheetPr>
    <tabColor theme="7"/>
  </sheetPr>
  <dimension ref="A1:S43"/>
  <sheetViews>
    <sheetView zoomScale="70" zoomScaleNormal="70" workbookViewId="0">
      <selection activeCell="F9" sqref="F9:H9"/>
    </sheetView>
  </sheetViews>
  <sheetFormatPr defaultRowHeight="14.5" x14ac:dyDescent="0.35"/>
  <cols>
    <col min="1" max="1" width="29.81640625" customWidth="1"/>
    <col min="2" max="2" width="23.1796875" customWidth="1"/>
    <col min="3" max="3" width="13.81640625" customWidth="1"/>
    <col min="4" max="4" width="20.54296875" customWidth="1"/>
    <col min="5" max="5" width="16.81640625" customWidth="1"/>
    <col min="6" max="6" width="28.6328125" customWidth="1"/>
    <col min="7" max="7" width="19.81640625" customWidth="1"/>
    <col min="8" max="8" width="18.1796875" customWidth="1"/>
    <col min="9" max="9" width="20.1796875" customWidth="1"/>
    <col min="10" max="10" width="15.1796875" customWidth="1"/>
    <col min="11" max="11" width="19" customWidth="1"/>
    <col min="12" max="12" width="21.81640625" customWidth="1"/>
    <col min="13" max="13" width="24.54296875" customWidth="1"/>
    <col min="14" max="14" width="29.81640625" customWidth="1"/>
    <col min="15" max="15" width="43" customWidth="1"/>
  </cols>
  <sheetData>
    <row r="1" spans="1:17" ht="41.5" thickBot="1" x14ac:dyDescent="0.95">
      <c r="A1" s="404" t="s">
        <v>411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121"/>
    </row>
    <row r="2" spans="1:17" ht="25" customHeight="1" thickTop="1" thickBot="1" x14ac:dyDescent="0.95">
      <c r="A2" s="532" t="s">
        <v>463</v>
      </c>
      <c r="B2" s="566" t="s">
        <v>77</v>
      </c>
      <c r="C2" s="567"/>
      <c r="D2" s="255" t="str">
        <f>IFERROR(N11,"0.0")</f>
        <v>0.0</v>
      </c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60"/>
    </row>
    <row r="3" spans="1:17" ht="25" customHeight="1" thickTop="1" thickBot="1" x14ac:dyDescent="0.95">
      <c r="A3" s="533"/>
      <c r="B3" s="568" t="s">
        <v>78</v>
      </c>
      <c r="C3" s="569"/>
      <c r="D3" s="256">
        <f>G30</f>
        <v>0</v>
      </c>
      <c r="E3" s="120"/>
      <c r="F3" s="246"/>
      <c r="G3" s="359" t="s">
        <v>580</v>
      </c>
      <c r="H3" s="358"/>
      <c r="I3" s="358"/>
      <c r="J3" s="358"/>
      <c r="K3" s="120"/>
      <c r="L3" s="120"/>
      <c r="M3" s="120"/>
      <c r="N3" s="120"/>
      <c r="O3" s="120"/>
      <c r="P3" s="120"/>
      <c r="Q3" s="160"/>
    </row>
    <row r="4" spans="1:17" ht="25" customHeight="1" thickTop="1" thickBot="1" x14ac:dyDescent="0.95">
      <c r="A4" s="533"/>
      <c r="B4" s="527" t="s">
        <v>79</v>
      </c>
      <c r="C4" s="528"/>
      <c r="D4" s="256">
        <f>I41</f>
        <v>10</v>
      </c>
      <c r="E4" s="120"/>
      <c r="F4" s="328"/>
      <c r="G4" s="359" t="s">
        <v>582</v>
      </c>
      <c r="H4" s="358"/>
      <c r="I4" s="358"/>
      <c r="J4" s="358"/>
      <c r="K4" s="120"/>
      <c r="L4" s="120"/>
      <c r="M4" s="120"/>
      <c r="N4" s="120"/>
      <c r="O4" s="120"/>
      <c r="P4" s="120"/>
      <c r="Q4" s="160"/>
    </row>
    <row r="5" spans="1:17" ht="25" customHeight="1" thickBot="1" x14ac:dyDescent="0.95">
      <c r="A5" s="529" t="s">
        <v>80</v>
      </c>
      <c r="B5" s="530"/>
      <c r="C5" s="531"/>
      <c r="D5" s="257">
        <f>SUM(D2:D4)</f>
        <v>10</v>
      </c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60"/>
    </row>
    <row r="6" spans="1:17" ht="16.5" customHeight="1" thickBot="1" x14ac:dyDescent="0.9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60"/>
    </row>
    <row r="7" spans="1:17" ht="36.5" thickBot="1" x14ac:dyDescent="0.85">
      <c r="A7" s="408" t="s">
        <v>15</v>
      </c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409"/>
      <c r="N7" s="409"/>
      <c r="O7" s="409"/>
      <c r="P7" s="409"/>
      <c r="Q7" s="12"/>
    </row>
    <row r="8" spans="1:17" ht="52.5" customHeight="1" thickBot="1" x14ac:dyDescent="0.85">
      <c r="A8" s="88"/>
      <c r="B8" s="88"/>
      <c r="C8" s="211" t="s">
        <v>16</v>
      </c>
      <c r="D8" s="211" t="s">
        <v>16</v>
      </c>
      <c r="E8" s="211" t="s">
        <v>16</v>
      </c>
      <c r="F8" s="422" t="s">
        <v>16</v>
      </c>
      <c r="G8" s="423"/>
      <c r="H8" s="423"/>
      <c r="I8" s="211" t="s">
        <v>16</v>
      </c>
      <c r="J8" s="211" t="s">
        <v>16</v>
      </c>
      <c r="K8" s="211" t="s">
        <v>16</v>
      </c>
      <c r="L8" s="242" t="s">
        <v>17</v>
      </c>
      <c r="M8" s="389" t="s">
        <v>464</v>
      </c>
      <c r="N8" s="390"/>
      <c r="O8" s="147"/>
      <c r="P8" s="146"/>
      <c r="Q8" s="147"/>
    </row>
    <row r="9" spans="1:17" ht="36" customHeight="1" thickTop="1" thickBot="1" x14ac:dyDescent="0.75">
      <c r="A9" s="12"/>
      <c r="B9" s="1"/>
      <c r="C9" s="562" t="s">
        <v>19</v>
      </c>
      <c r="D9" s="564" t="s">
        <v>513</v>
      </c>
      <c r="E9" s="562" t="s">
        <v>20</v>
      </c>
      <c r="F9" s="417" t="s">
        <v>465</v>
      </c>
      <c r="G9" s="417"/>
      <c r="H9" s="417"/>
      <c r="I9" s="405" t="s">
        <v>22</v>
      </c>
      <c r="J9" s="405" t="s">
        <v>23</v>
      </c>
      <c r="K9" s="405" t="s">
        <v>514</v>
      </c>
      <c r="L9" s="405" t="s">
        <v>25</v>
      </c>
      <c r="M9" s="391"/>
      <c r="N9" s="391"/>
      <c r="O9" s="1"/>
      <c r="P9" s="1"/>
      <c r="Q9" s="12"/>
    </row>
    <row r="10" spans="1:17" ht="85.5" customHeight="1" thickTop="1" thickBot="1" x14ac:dyDescent="0.6">
      <c r="A10" s="195" t="s">
        <v>42</v>
      </c>
      <c r="B10" s="12"/>
      <c r="C10" s="563"/>
      <c r="D10" s="565"/>
      <c r="E10" s="563"/>
      <c r="F10" s="259" t="s">
        <v>26</v>
      </c>
      <c r="G10" s="260" t="s">
        <v>27</v>
      </c>
      <c r="H10" s="240" t="s">
        <v>28</v>
      </c>
      <c r="I10" s="419"/>
      <c r="J10" s="419"/>
      <c r="K10" s="419"/>
      <c r="L10" s="419"/>
      <c r="M10" s="241" t="s">
        <v>29</v>
      </c>
      <c r="N10" s="69" t="s">
        <v>30</v>
      </c>
      <c r="O10" s="164" t="s">
        <v>18</v>
      </c>
      <c r="P10" s="164"/>
      <c r="Q10" s="12"/>
    </row>
    <row r="11" spans="1:17" ht="35.25" customHeight="1" thickBot="1" x14ac:dyDescent="0.65">
      <c r="A11" s="425" t="s">
        <v>575</v>
      </c>
      <c r="B11" s="248" t="s">
        <v>31</v>
      </c>
      <c r="C11" s="264">
        <v>0</v>
      </c>
      <c r="D11" s="192"/>
      <c r="E11" s="261">
        <v>0</v>
      </c>
      <c r="F11" s="261">
        <v>0</v>
      </c>
      <c r="G11" s="261">
        <v>0</v>
      </c>
      <c r="H11" s="46"/>
      <c r="I11" s="46"/>
      <c r="J11" s="46"/>
      <c r="K11" s="46"/>
      <c r="L11" s="258"/>
      <c r="M11" s="410" t="str">
        <f>IFERROR( C15+D15+E15+F15+G15+H15+L15+K15+I15+J15, "STOP")</f>
        <v>STOP</v>
      </c>
      <c r="N11" s="414" t="e">
        <f>IF((M11*30%)&gt;=30,30,M11*30%)</f>
        <v>#VALUE!</v>
      </c>
      <c r="O11" s="166"/>
      <c r="P11" s="8"/>
      <c r="Q11" s="12"/>
    </row>
    <row r="12" spans="1:17" ht="34.5" customHeight="1" thickBot="1" x14ac:dyDescent="0.65">
      <c r="A12" s="425"/>
      <c r="B12" s="248" t="s">
        <v>32</v>
      </c>
      <c r="C12" s="239">
        <v>1</v>
      </c>
      <c r="D12" s="59"/>
      <c r="E12" s="262">
        <v>1</v>
      </c>
      <c r="F12" s="262">
        <v>1</v>
      </c>
      <c r="G12" s="262">
        <v>1</v>
      </c>
      <c r="H12" s="35"/>
      <c r="I12" s="35"/>
      <c r="J12" s="35"/>
      <c r="K12" s="35"/>
      <c r="L12" s="36"/>
      <c r="M12" s="411"/>
      <c r="N12" s="415"/>
      <c r="O12" s="12"/>
      <c r="P12" s="8"/>
      <c r="Q12" s="12"/>
    </row>
    <row r="13" spans="1:17" ht="71" thickBot="1" x14ac:dyDescent="0.65">
      <c r="A13" s="156" t="s">
        <v>576</v>
      </c>
      <c r="B13" s="37" t="s">
        <v>579</v>
      </c>
      <c r="C13" s="186">
        <f>(C11/C12)*100</f>
        <v>0</v>
      </c>
      <c r="D13" s="263" t="s">
        <v>34</v>
      </c>
      <c r="E13" s="187">
        <f>(E11/E12)*100</f>
        <v>0</v>
      </c>
      <c r="F13" s="188">
        <f t="shared" ref="F13:G13" si="0">(F11/F12)*100</f>
        <v>0</v>
      </c>
      <c r="G13" s="188">
        <f t="shared" si="0"/>
        <v>0</v>
      </c>
      <c r="H13" s="263" t="s">
        <v>35</v>
      </c>
      <c r="I13" s="263" t="s">
        <v>35</v>
      </c>
      <c r="J13" s="263" t="s">
        <v>35</v>
      </c>
      <c r="K13" s="263" t="s">
        <v>35</v>
      </c>
      <c r="L13" s="263" t="s">
        <v>35</v>
      </c>
      <c r="M13" s="412"/>
      <c r="N13" s="415"/>
      <c r="O13" s="12"/>
      <c r="P13" s="8"/>
      <c r="Q13" s="12"/>
    </row>
    <row r="14" spans="1:17" ht="47" x14ac:dyDescent="0.6">
      <c r="A14" s="156" t="s">
        <v>577</v>
      </c>
      <c r="B14" s="37" t="s">
        <v>36</v>
      </c>
      <c r="C14" s="5">
        <v>0.25</v>
      </c>
      <c r="D14" s="15">
        <v>0.25</v>
      </c>
      <c r="E14" s="5">
        <v>0.1</v>
      </c>
      <c r="F14" s="5">
        <v>0.15</v>
      </c>
      <c r="G14" s="6">
        <v>0.15</v>
      </c>
      <c r="H14" s="43">
        <v>0.3</v>
      </c>
      <c r="I14" s="7">
        <v>0</v>
      </c>
      <c r="J14" s="7">
        <v>0</v>
      </c>
      <c r="K14" s="7">
        <v>0.1</v>
      </c>
      <c r="L14" s="10" t="s">
        <v>37</v>
      </c>
      <c r="M14" s="411"/>
      <c r="N14" s="415"/>
      <c r="O14" s="12"/>
      <c r="P14" s="8"/>
      <c r="Q14" s="12"/>
    </row>
    <row r="15" spans="1:17" ht="47.5" thickBot="1" x14ac:dyDescent="0.65">
      <c r="A15" s="157" t="s">
        <v>460</v>
      </c>
      <c r="B15" s="37" t="s">
        <v>38</v>
      </c>
      <c r="C15" s="219">
        <f>C13*C14</f>
        <v>0</v>
      </c>
      <c r="D15" s="220">
        <f>IF(D13="Yes", 25) + IF(D13="No", 0)</f>
        <v>25</v>
      </c>
      <c r="E15" s="219">
        <f t="shared" ref="E15:G15" si="1">E13*E14</f>
        <v>0</v>
      </c>
      <c r="F15" s="219">
        <f t="shared" si="1"/>
        <v>0</v>
      </c>
      <c r="G15" s="219">
        <f t="shared" si="1"/>
        <v>0</v>
      </c>
      <c r="H15" s="219">
        <f>IF(H13="Yes", 30) + IF(H13="No", 0)</f>
        <v>0</v>
      </c>
      <c r="I15" s="27" t="str">
        <f>IF(I13="Yes",Calc_Validation_DropDown!A2,Calc_Validation_DropDown!A3)</f>
        <v>STOP</v>
      </c>
      <c r="J15" s="27" t="str">
        <f>IF(J13="Yes",Calc_Validation_DropDown!A2,Calc_Validation_DropDown!A3)</f>
        <v>STOP</v>
      </c>
      <c r="K15" s="27" t="str">
        <f>IF(K13="Yes",10,Calc_Validation_DropDown!A3)</f>
        <v>STOP</v>
      </c>
      <c r="L15" s="271">
        <f>IF(L13="Yes", 5) + IF(L13="No", 0)</f>
        <v>0</v>
      </c>
      <c r="M15" s="413"/>
      <c r="N15" s="416"/>
      <c r="O15" s="12"/>
      <c r="P15" s="8"/>
      <c r="Q15" s="12"/>
    </row>
    <row r="16" spans="1:17" ht="22" thickTop="1" thickBot="1" x14ac:dyDescent="0.55000000000000004">
      <c r="A16" s="1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2"/>
      <c r="Q16" s="12"/>
    </row>
    <row r="17" spans="1:19" ht="21.5" thickBot="1" x14ac:dyDescent="0.55000000000000004">
      <c r="A17" s="379"/>
      <c r="B17" s="380"/>
      <c r="C17" s="380"/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0"/>
      <c r="O17" s="380"/>
      <c r="P17" s="380"/>
      <c r="Q17" s="121"/>
    </row>
    <row r="18" spans="1:19" ht="37.5" customHeight="1" x14ac:dyDescent="0.8">
      <c r="A18" s="424" t="s">
        <v>39</v>
      </c>
      <c r="B18" s="424"/>
      <c r="C18" s="424"/>
      <c r="D18" s="424"/>
      <c r="E18" s="424"/>
      <c r="F18" s="424"/>
      <c r="G18" s="424"/>
      <c r="H18" s="424"/>
      <c r="I18" s="424"/>
      <c r="J18" s="424"/>
      <c r="K18" s="424"/>
      <c r="L18" s="424"/>
      <c r="M18" s="424"/>
      <c r="N18" s="424"/>
      <c r="O18" s="424"/>
      <c r="P18" s="424"/>
      <c r="Q18" s="12"/>
    </row>
    <row r="19" spans="1:19" ht="44.5" customHeight="1" thickBot="1" x14ac:dyDescent="0.65">
      <c r="A19" s="2"/>
      <c r="B19" s="9"/>
      <c r="C19" s="9"/>
      <c r="D19" s="365" t="s">
        <v>40</v>
      </c>
      <c r="E19" s="365"/>
      <c r="F19" s="365"/>
      <c r="G19" s="365"/>
      <c r="H19" s="365"/>
      <c r="I19" s="8"/>
      <c r="J19" s="9"/>
      <c r="K19" s="390" t="s">
        <v>467</v>
      </c>
      <c r="L19" s="390"/>
      <c r="M19" s="390"/>
      <c r="N19" s="390"/>
      <c r="O19" s="148" t="s">
        <v>408</v>
      </c>
      <c r="P19" s="8"/>
      <c r="Q19" s="12"/>
    </row>
    <row r="20" spans="1:19" ht="21.75" customHeight="1" thickBot="1" x14ac:dyDescent="0.55000000000000004">
      <c r="A20" s="480" t="s">
        <v>42</v>
      </c>
      <c r="B20" s="480"/>
      <c r="C20" s="383"/>
      <c r="D20" s="12"/>
      <c r="E20" s="367" t="s">
        <v>43</v>
      </c>
      <c r="F20" s="368"/>
      <c r="G20" s="230" t="s">
        <v>44</v>
      </c>
      <c r="H20" s="22" t="s">
        <v>45</v>
      </c>
      <c r="I20" s="22" t="s">
        <v>46</v>
      </c>
      <c r="J20" s="16"/>
      <c r="K20" s="12"/>
      <c r="L20" s="381" t="s">
        <v>43</v>
      </c>
      <c r="M20" s="382"/>
      <c r="N20" s="23" t="s">
        <v>46</v>
      </c>
      <c r="O20" s="138" t="s">
        <v>47</v>
      </c>
      <c r="P20" s="12"/>
      <c r="Q20" s="12"/>
    </row>
    <row r="21" spans="1:19" ht="52" customHeight="1" thickTop="1" thickBot="1" x14ac:dyDescent="0.5">
      <c r="A21" s="541" t="s">
        <v>442</v>
      </c>
      <c r="B21" s="543" t="s">
        <v>567</v>
      </c>
      <c r="C21" s="383"/>
      <c r="D21" s="226" t="s">
        <v>48</v>
      </c>
      <c r="E21" s="539"/>
      <c r="F21" s="540"/>
      <c r="G21" s="254"/>
      <c r="H21" s="229" t="e">
        <f>INDEX('iKM-PI Quality '!C3:C25, MATCH(E21, 'iKM-PI Quality '!A3:A25, 0))</f>
        <v>#N/A</v>
      </c>
      <c r="I21" s="222" t="e">
        <f>INDEX('iKM-PI Quality '!B4:B26, MATCH(E21, 'iKM-PI Quality '!A4:A26, 0))</f>
        <v>#N/A</v>
      </c>
      <c r="J21" s="16"/>
      <c r="K21" s="232" t="s">
        <v>49</v>
      </c>
      <c r="L21" s="369"/>
      <c r="M21" s="534"/>
      <c r="N21" s="229" t="e">
        <f>INDEX('iKM-PI Quality '!B4:B26, MATCH(L21, 'iKM-PI Quality '!A4:A26, 0))</f>
        <v>#N/A</v>
      </c>
      <c r="O21" s="537" t="s">
        <v>412</v>
      </c>
      <c r="P21" s="12"/>
      <c r="Q21" s="12"/>
    </row>
    <row r="22" spans="1:19" ht="52" customHeight="1" thickBot="1" x14ac:dyDescent="0.5">
      <c r="A22" s="542"/>
      <c r="B22" s="544"/>
      <c r="C22" s="383"/>
      <c r="D22" s="227" t="s">
        <v>50</v>
      </c>
      <c r="E22" s="539"/>
      <c r="F22" s="540"/>
      <c r="G22" s="254"/>
      <c r="H22" s="229" t="e">
        <f>INDEX('iKM-PI Quality '!C4:C26, MATCH(E22, 'iKM-PI Quality '!A4:A26, 0))</f>
        <v>#N/A</v>
      </c>
      <c r="I22" s="222" t="e">
        <f>INDEX('iKM-PI Quality '!B4:B26, MATCH(E22, 'iKM-PI Quality '!A4:A26, 0))</f>
        <v>#N/A</v>
      </c>
      <c r="J22" s="16"/>
      <c r="K22" s="233" t="s">
        <v>51</v>
      </c>
      <c r="L22" s="369"/>
      <c r="M22" s="534"/>
      <c r="N22" s="229" t="e">
        <f>INDEX('iKM-PI Quality '!B4:B27, MATCH(L22, 'iKM-PI Quality '!A4:A26, 0))</f>
        <v>#N/A</v>
      </c>
      <c r="O22" s="538"/>
      <c r="P22" s="12"/>
      <c r="Q22" s="12"/>
    </row>
    <row r="23" spans="1:19" ht="52" customHeight="1" thickBot="1" x14ac:dyDescent="0.5">
      <c r="A23" s="542"/>
      <c r="B23" s="544"/>
      <c r="C23" s="383"/>
      <c r="D23" s="228" t="s">
        <v>52</v>
      </c>
      <c r="E23" s="539"/>
      <c r="F23" s="540"/>
      <c r="G23" s="254"/>
      <c r="H23" s="229" t="e">
        <f>INDEX('iKM-PI Quality '!C5:C27, MATCH(E23, 'iKM-PI Quality '!A5:A27, 0))</f>
        <v>#N/A</v>
      </c>
      <c r="I23" s="222" t="e">
        <f>INDEX('iKM-PI Quality '!B4:B26, MATCH(E23, 'iKM-PI Quality '!A4:A27, 0))</f>
        <v>#N/A</v>
      </c>
      <c r="J23" s="16"/>
      <c r="K23" s="233" t="s">
        <v>53</v>
      </c>
      <c r="L23" s="369"/>
      <c r="M23" s="534"/>
      <c r="N23" s="229" t="e">
        <f>INDEX('iKM-PI Quality '!B4:B26, MATCH(L23, 'iKM-PI Quality '!A4:A27, 0))</f>
        <v>#N/A</v>
      </c>
      <c r="O23" s="538"/>
      <c r="P23" s="12"/>
      <c r="Q23" s="12"/>
    </row>
    <row r="24" spans="1:19" ht="52" customHeight="1" thickBot="1" x14ac:dyDescent="0.5">
      <c r="A24" s="542"/>
      <c r="B24" s="544"/>
      <c r="C24" s="383"/>
      <c r="D24" s="228" t="s">
        <v>54</v>
      </c>
      <c r="E24" s="539"/>
      <c r="F24" s="540"/>
      <c r="G24" s="254"/>
      <c r="H24" s="229" t="e">
        <f>INDEX('iKM-PI Quality '!C6:C28, MATCH(E24, 'iKM-PI Quality '!A6:A28, 0))</f>
        <v>#N/A</v>
      </c>
      <c r="I24" s="222" t="e">
        <f>INDEX('iKM-PI Quality '!B4:B26, MATCH(E24, 'iKM-PI Quality '!A4:A27, 0))</f>
        <v>#N/A</v>
      </c>
      <c r="J24" s="16"/>
      <c r="K24" s="233" t="s">
        <v>55</v>
      </c>
      <c r="L24" s="369"/>
      <c r="M24" s="534"/>
      <c r="N24" s="229" t="e">
        <f>INDEX('iKM-PI Quality '!B4:B26, MATCH(L24, 'iKM-PI Quality '!A4:A27, 0))</f>
        <v>#N/A</v>
      </c>
      <c r="O24" s="12"/>
      <c r="P24" s="12"/>
      <c r="Q24" s="12"/>
    </row>
    <row r="25" spans="1:19" ht="52" customHeight="1" thickBot="1" x14ac:dyDescent="0.5">
      <c r="A25" s="542"/>
      <c r="B25" s="544"/>
      <c r="C25" s="383"/>
      <c r="D25" s="228" t="s">
        <v>56</v>
      </c>
      <c r="E25" s="539"/>
      <c r="F25" s="540"/>
      <c r="G25" s="254"/>
      <c r="H25" s="229" t="e">
        <f>INDEX('iKM-PI Quality '!C7:C29, MATCH(E25, 'iKM-PI Quality '!A7:A29, 0))</f>
        <v>#N/A</v>
      </c>
      <c r="I25" s="222" t="e">
        <f>INDEX('iKM-PI Quality '!B4:B26, MATCH(E25, 'iKM-PI Quality '!A4:A27, 0))</f>
        <v>#N/A</v>
      </c>
      <c r="J25" s="16"/>
      <c r="K25" s="233" t="s">
        <v>57</v>
      </c>
      <c r="L25" s="369"/>
      <c r="M25" s="534"/>
      <c r="N25" s="229" t="e">
        <f>INDEX('iKM-PI Quality '!B4:B26, MATCH(L25, 'iKM-PI Quality '!A4:A27, 0))</f>
        <v>#N/A</v>
      </c>
      <c r="O25" s="12"/>
      <c r="P25" s="12"/>
      <c r="Q25" s="12"/>
    </row>
    <row r="26" spans="1:19" ht="52" customHeight="1" thickTop="1" thickBot="1" x14ac:dyDescent="0.5">
      <c r="A26" s="545" t="s">
        <v>468</v>
      </c>
      <c r="B26" s="546"/>
      <c r="C26" s="383"/>
      <c r="D26" s="227" t="s">
        <v>58</v>
      </c>
      <c r="E26" s="539"/>
      <c r="F26" s="540"/>
      <c r="G26" s="265"/>
      <c r="H26" s="229" t="e">
        <f>INDEX('iKM-PI Quality '!C8:C30, MATCH(E26, 'iKM-PI Quality '!A8:A30, 0))</f>
        <v>#N/A</v>
      </c>
      <c r="I26" s="222" t="e">
        <f>INDEX('iKM-PI Quality '!B4:B26, MATCH(E26, 'iKM-PI Quality '!A4:A27, 0))</f>
        <v>#N/A</v>
      </c>
      <c r="J26" s="16"/>
      <c r="K26" s="234" t="s">
        <v>59</v>
      </c>
      <c r="L26" s="535"/>
      <c r="M26" s="536"/>
      <c r="N26" s="229" t="e">
        <f>INDEX('iKM-PI Quality '!B4:B26, MATCH(L26, 'iKM-PI Quality '!A4:A27, 0))</f>
        <v>#N/A</v>
      </c>
      <c r="O26" s="12"/>
      <c r="P26" s="12"/>
      <c r="Q26" s="12"/>
    </row>
    <row r="27" spans="1:19" ht="22.5" customHeight="1" thickBot="1" x14ac:dyDescent="0.5">
      <c r="A27" s="547"/>
      <c r="B27" s="548"/>
      <c r="C27" s="12"/>
      <c r="D27" s="401" t="s">
        <v>60</v>
      </c>
      <c r="E27" s="402"/>
      <c r="F27" s="402"/>
      <c r="G27" s="266">
        <f>Calc_Validation_DropDown!A57</f>
        <v>0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9" ht="21.65" customHeight="1" thickBot="1" x14ac:dyDescent="0.5">
      <c r="A28" s="549"/>
      <c r="B28" s="550"/>
      <c r="C28" s="12"/>
      <c r="D28" s="396" t="s">
        <v>61</v>
      </c>
      <c r="E28" s="397"/>
      <c r="F28" s="397"/>
      <c r="G28" s="267">
        <f>SUM(G21:G27)</f>
        <v>0</v>
      </c>
      <c r="H28" s="12"/>
      <c r="I28" s="56" t="s">
        <v>62</v>
      </c>
      <c r="J28" s="56"/>
      <c r="K28" s="56"/>
      <c r="L28" s="56" t="s">
        <v>462</v>
      </c>
      <c r="M28" s="56"/>
      <c r="N28" s="57"/>
      <c r="O28" s="38"/>
      <c r="P28" s="12"/>
      <c r="Q28" s="12"/>
    </row>
    <row r="29" spans="1:19" ht="21.65" customHeight="1" thickTop="1" thickBot="1" x14ac:dyDescent="0.5">
      <c r="A29" s="12"/>
      <c r="B29" s="12"/>
      <c r="C29" s="12"/>
      <c r="D29" s="401" t="s">
        <v>64</v>
      </c>
      <c r="E29" s="402"/>
      <c r="F29" s="402"/>
      <c r="G29" s="267">
        <f>MIN(100,G28/0.6)</f>
        <v>0</v>
      </c>
      <c r="H29" s="12"/>
      <c r="I29" s="399" t="s">
        <v>65</v>
      </c>
      <c r="J29" s="399"/>
      <c r="K29" s="399"/>
      <c r="L29" s="399"/>
      <c r="M29" s="399"/>
      <c r="N29" s="400"/>
      <c r="O29" s="38"/>
      <c r="P29" s="38"/>
      <c r="Q29" s="38"/>
      <c r="R29" s="11"/>
      <c r="S29" s="11"/>
    </row>
    <row r="30" spans="1:19" ht="21.5" customHeight="1" thickBot="1" x14ac:dyDescent="0.5">
      <c r="A30" s="12"/>
      <c r="B30" s="12"/>
      <c r="C30" s="12"/>
      <c r="D30" s="392" t="s">
        <v>66</v>
      </c>
      <c r="E30" s="393"/>
      <c r="F30" s="393"/>
      <c r="G30" s="268">
        <f>(G29*50%)</f>
        <v>0</v>
      </c>
      <c r="H30" s="12"/>
      <c r="I30" s="399" t="s">
        <v>67</v>
      </c>
      <c r="J30" s="399"/>
      <c r="K30" s="399"/>
      <c r="L30" s="399"/>
      <c r="M30" s="399"/>
      <c r="N30" s="400"/>
      <c r="O30" s="38"/>
      <c r="P30" s="12"/>
      <c r="Q30" s="12"/>
    </row>
    <row r="31" spans="1:19" ht="21.5" customHeight="1" thickTop="1" x14ac:dyDescent="0.35">
      <c r="A31" s="12"/>
      <c r="B31" s="12"/>
      <c r="C31" s="12"/>
      <c r="D31" s="12"/>
      <c r="E31" s="12"/>
      <c r="F31" s="12"/>
      <c r="G31" s="12"/>
      <c r="H31" s="12"/>
      <c r="I31" s="399" t="s">
        <v>68</v>
      </c>
      <c r="J31" s="399"/>
      <c r="K31" s="399"/>
      <c r="L31" s="399"/>
      <c r="M31" s="399"/>
      <c r="N31" s="400"/>
      <c r="O31" s="38"/>
      <c r="P31" s="12"/>
      <c r="Q31" s="12"/>
    </row>
    <row r="32" spans="1:19" ht="21" x14ac:dyDescent="0.35">
      <c r="A32" s="12"/>
      <c r="B32" s="12"/>
      <c r="C32" s="12"/>
      <c r="D32" s="12"/>
      <c r="E32" s="12"/>
      <c r="F32" s="12"/>
      <c r="G32" s="12"/>
      <c r="H32" s="12"/>
      <c r="I32" s="399" t="s">
        <v>69</v>
      </c>
      <c r="J32" s="399"/>
      <c r="K32" s="399"/>
      <c r="L32" s="399"/>
      <c r="M32" s="399"/>
      <c r="N32" s="400"/>
      <c r="O32" s="38"/>
      <c r="P32" s="12"/>
      <c r="Q32" s="12"/>
    </row>
    <row r="33" spans="1:17" ht="21.5" thickBot="1" x14ac:dyDescent="0.4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ht="21.5" thickBot="1" x14ac:dyDescent="0.55000000000000004">
      <c r="A34" s="379"/>
      <c r="B34" s="380"/>
      <c r="C34" s="380"/>
      <c r="D34" s="380"/>
      <c r="E34" s="380"/>
      <c r="F34" s="380"/>
      <c r="G34" s="380"/>
      <c r="H34" s="380"/>
      <c r="I34" s="380"/>
      <c r="J34" s="380"/>
      <c r="K34" s="380"/>
      <c r="L34" s="380"/>
      <c r="M34" s="380"/>
      <c r="N34" s="380"/>
      <c r="O34" s="380"/>
      <c r="P34" s="380"/>
      <c r="Q34" s="121"/>
    </row>
    <row r="35" spans="1:17" ht="37.5" customHeight="1" x14ac:dyDescent="0.8">
      <c r="A35" s="424" t="s">
        <v>70</v>
      </c>
      <c r="B35" s="424"/>
      <c r="C35" s="424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4"/>
      <c r="O35" s="424"/>
      <c r="P35" s="424"/>
      <c r="Q35" s="12"/>
    </row>
    <row r="36" spans="1:17" ht="16.5" customHeight="1" thickBot="1" x14ac:dyDescent="0.4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21.75" customHeight="1" thickTop="1" thickBot="1" x14ac:dyDescent="0.55000000000000004">
      <c r="A37" s="560" t="s">
        <v>558</v>
      </c>
      <c r="B37" s="560"/>
      <c r="C37" s="12"/>
      <c r="D37" s="513" t="s">
        <v>71</v>
      </c>
      <c r="E37" s="514"/>
      <c r="F37" s="515"/>
      <c r="G37" s="515"/>
      <c r="H37" s="516"/>
      <c r="I37" s="64" t="s">
        <v>72</v>
      </c>
      <c r="J37" s="12"/>
      <c r="K37" s="430" t="s">
        <v>73</v>
      </c>
      <c r="L37" s="431"/>
      <c r="M37" s="12"/>
      <c r="N37" s="12"/>
      <c r="O37" s="12"/>
      <c r="P37" s="12"/>
      <c r="Q37" s="12"/>
    </row>
    <row r="38" spans="1:17" ht="47" customHeight="1" thickBot="1" x14ac:dyDescent="0.4">
      <c r="A38" s="560"/>
      <c r="B38" s="560"/>
      <c r="C38" s="12"/>
      <c r="D38" s="551" t="s">
        <v>74</v>
      </c>
      <c r="E38" s="552"/>
      <c r="F38" s="553"/>
      <c r="G38" s="553"/>
      <c r="H38" s="554"/>
      <c r="I38" s="222">
        <v>20</v>
      </c>
      <c r="J38" s="12"/>
      <c r="K38" s="461" t="s">
        <v>557</v>
      </c>
      <c r="L38" s="461"/>
      <c r="M38" s="12"/>
      <c r="N38" s="12"/>
      <c r="O38" s="12"/>
      <c r="P38" s="12"/>
      <c r="Q38" s="12"/>
    </row>
    <row r="39" spans="1:17" ht="47" customHeight="1" thickBot="1" x14ac:dyDescent="0.4">
      <c r="A39" s="12"/>
      <c r="B39" s="12"/>
      <c r="C39" s="12"/>
      <c r="D39" s="555"/>
      <c r="E39" s="556"/>
      <c r="F39" s="557"/>
      <c r="G39" s="557"/>
      <c r="H39" s="558"/>
      <c r="I39" s="221">
        <v>0</v>
      </c>
      <c r="J39" s="12"/>
      <c r="K39" s="462"/>
      <c r="L39" s="462"/>
      <c r="M39" s="12"/>
      <c r="N39" s="12"/>
      <c r="O39" s="12"/>
      <c r="P39" s="12"/>
      <c r="Q39" s="12"/>
    </row>
    <row r="40" spans="1:17" ht="19.5" customHeight="1" thickBot="1" x14ac:dyDescent="0.5">
      <c r="A40" s="12"/>
      <c r="B40" s="12"/>
      <c r="C40" s="12"/>
      <c r="D40" s="12"/>
      <c r="E40" s="12"/>
      <c r="F40" s="12"/>
      <c r="G40" s="517" t="s">
        <v>75</v>
      </c>
      <c r="H40" s="561"/>
      <c r="I40" s="269">
        <f>MIN(40,I38+I39)</f>
        <v>20</v>
      </c>
      <c r="J40" s="12"/>
      <c r="K40" s="462"/>
      <c r="L40" s="462"/>
      <c r="M40" s="12"/>
      <c r="N40" s="12"/>
      <c r="O40" s="12"/>
      <c r="P40" s="12"/>
      <c r="Q40" s="12"/>
    </row>
    <row r="41" spans="1:17" ht="21.5" thickBot="1" x14ac:dyDescent="0.5">
      <c r="A41" s="12"/>
      <c r="B41" s="12"/>
      <c r="C41" s="12"/>
      <c r="D41" s="12"/>
      <c r="E41" s="12"/>
      <c r="F41" s="12"/>
      <c r="G41" s="453" t="s">
        <v>66</v>
      </c>
      <c r="H41" s="559"/>
      <c r="I41" s="270">
        <f>SUM(I40/40*20)</f>
        <v>10</v>
      </c>
      <c r="J41" s="12"/>
      <c r="K41" s="462"/>
      <c r="L41" s="462"/>
      <c r="M41" s="12"/>
      <c r="N41" s="12"/>
      <c r="O41" s="12"/>
      <c r="P41" s="12"/>
      <c r="Q41" s="12"/>
    </row>
    <row r="42" spans="1:17" ht="21.5" thickBot="1" x14ac:dyDescent="0.4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ht="21.5" thickBot="1" x14ac:dyDescent="0.55000000000000004">
      <c r="A43" s="379"/>
      <c r="B43" s="380"/>
      <c r="C43" s="380"/>
      <c r="D43" s="380"/>
      <c r="E43" s="380"/>
      <c r="F43" s="380"/>
      <c r="G43" s="380"/>
      <c r="H43" s="380"/>
      <c r="I43" s="380"/>
      <c r="J43" s="380"/>
      <c r="K43" s="380"/>
      <c r="L43" s="380"/>
      <c r="M43" s="380"/>
      <c r="N43" s="380"/>
      <c r="O43" s="380"/>
      <c r="P43" s="380"/>
      <c r="Q43" s="121"/>
    </row>
  </sheetData>
  <sheetProtection selectLockedCells="1"/>
  <mergeCells count="65">
    <mergeCell ref="A1:P1"/>
    <mergeCell ref="A7:P7"/>
    <mergeCell ref="C9:C10"/>
    <mergeCell ref="D9:D10"/>
    <mergeCell ref="E9:E10"/>
    <mergeCell ref="F9:H9"/>
    <mergeCell ref="I9:I10"/>
    <mergeCell ref="J9:J10"/>
    <mergeCell ref="K9:K10"/>
    <mergeCell ref="L9:L10"/>
    <mergeCell ref="F8:H8"/>
    <mergeCell ref="G3:J3"/>
    <mergeCell ref="G4:J4"/>
    <mergeCell ref="B2:C2"/>
    <mergeCell ref="B3:C3"/>
    <mergeCell ref="A43:P43"/>
    <mergeCell ref="I31:N31"/>
    <mergeCell ref="E22:F22"/>
    <mergeCell ref="L22:M22"/>
    <mergeCell ref="E23:F23"/>
    <mergeCell ref="L23:M23"/>
    <mergeCell ref="E24:F24"/>
    <mergeCell ref="L24:M24"/>
    <mergeCell ref="E25:F25"/>
    <mergeCell ref="L25:M25"/>
    <mergeCell ref="E26:F26"/>
    <mergeCell ref="D28:F28"/>
    <mergeCell ref="D29:F29"/>
    <mergeCell ref="I29:N29"/>
    <mergeCell ref="D30:F30"/>
    <mergeCell ref="G40:H40"/>
    <mergeCell ref="G41:H41"/>
    <mergeCell ref="A34:P34"/>
    <mergeCell ref="A35:P35"/>
    <mergeCell ref="I32:N32"/>
    <mergeCell ref="K38:L41"/>
    <mergeCell ref="A37:B38"/>
    <mergeCell ref="I30:N30"/>
    <mergeCell ref="D37:H37"/>
    <mergeCell ref="K37:L37"/>
    <mergeCell ref="D38:H38"/>
    <mergeCell ref="D39:H39"/>
    <mergeCell ref="D27:F27"/>
    <mergeCell ref="O21:O23"/>
    <mergeCell ref="A17:P17"/>
    <mergeCell ref="E20:F20"/>
    <mergeCell ref="E21:F21"/>
    <mergeCell ref="A21:A25"/>
    <mergeCell ref="B21:B25"/>
    <mergeCell ref="A26:B28"/>
    <mergeCell ref="B4:C4"/>
    <mergeCell ref="A5:C5"/>
    <mergeCell ref="A2:A4"/>
    <mergeCell ref="A11:A12"/>
    <mergeCell ref="C20:C26"/>
    <mergeCell ref="A18:P18"/>
    <mergeCell ref="A20:B20"/>
    <mergeCell ref="L20:M20"/>
    <mergeCell ref="M11:M15"/>
    <mergeCell ref="D19:H19"/>
    <mergeCell ref="K19:N19"/>
    <mergeCell ref="L21:M21"/>
    <mergeCell ref="L26:M26"/>
    <mergeCell ref="N11:N15"/>
    <mergeCell ref="M8:N9"/>
  </mergeCells>
  <conditionalFormatting sqref="I21:I26">
    <cfRule type="containsText" dxfId="13" priority="2" operator="containsText" text="eCQM">
      <formula>NOT(ISERROR(SEARCH("eCQM",I21)))</formula>
    </cfRule>
  </conditionalFormatting>
  <conditionalFormatting sqref="I15:K15">
    <cfRule type="containsText" dxfId="12" priority="4" operator="containsText" text="STOP">
      <formula>NOT(ISERROR(SEARCH("STOP",I15)))</formula>
    </cfRule>
  </conditionalFormatting>
  <conditionalFormatting sqref="M11:N15">
    <cfRule type="containsText" dxfId="11" priority="3" operator="containsText" text="STOP">
      <formula>NOT(ISERROR(SEARCH("STOP",M11)))</formula>
    </cfRule>
  </conditionalFormatting>
  <conditionalFormatting sqref="N21:N26">
    <cfRule type="containsText" dxfId="10" priority="1" operator="containsText" text="eCQM">
      <formula>NOT(ISERROR(SEARCH("eCQM",N21)))</formula>
    </cfRule>
  </conditionalFormatting>
  <dataValidations count="1">
    <dataValidation type="list" allowBlank="1" showInputMessage="1" showErrorMessage="1" sqref="D13 H13:L13" xr:uid="{0199980D-EAD7-484D-99CA-8D872EA72905}">
      <formula1>"Yes, No"</formula1>
    </dataValidation>
  </dataValidations>
  <hyperlinks>
    <hyperlink ref="O10:P10" r:id="rId1" display="Link to Practice Insights Promoting Interoperability Help Menu" xr:uid="{EFDCDD74-BDEF-4466-B2FF-DF5275A6FCF1}"/>
    <hyperlink ref="O19" r:id="rId2" display="Link to Pracice Insights Quality Help Menu" xr:uid="{AFCC3B3A-9C31-4227-B1E3-AE7CE00FBE0F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AA3E46A-DA5C-4068-A7B3-092E41F2F3B3}">
          <x14:formula1>
            <xm:f>'iKM-PI Quality '!$A$3:$A$26</xm:f>
          </x14:formula1>
          <xm:sqref>L21:M26</xm:sqref>
        </x14:dataValidation>
        <x14:dataValidation type="list" allowBlank="1" showInputMessage="1" showErrorMessage="1" xr:uid="{E1804A3F-DD02-4750-89C3-0720D84BCF13}">
          <x14:formula1>
            <xm:f>IA!$E$2:$E$96</xm:f>
          </x14:formula1>
          <xm:sqref>D39:H39</xm:sqref>
        </x14:dataValidation>
        <x14:dataValidation type="list" allowBlank="1" showInputMessage="1" showErrorMessage="1" xr:uid="{EA21981D-760A-42BC-8623-F2BE027EE823}">
          <x14:formula1>
            <xm:f>'iKM-PI Quality '!$A$4:$A$26</xm:f>
          </x14:formula1>
          <xm:sqref>E21:F26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7CD41-A841-4F2B-8B23-F0DF22BC0E0E}">
  <sheetPr>
    <tabColor theme="7"/>
  </sheetPr>
  <dimension ref="A1:S56"/>
  <sheetViews>
    <sheetView zoomScale="70" zoomScaleNormal="70" workbookViewId="0">
      <selection activeCell="E11" sqref="E11:F11"/>
    </sheetView>
  </sheetViews>
  <sheetFormatPr defaultRowHeight="14.5" x14ac:dyDescent="0.35"/>
  <cols>
    <col min="1" max="1" width="29.81640625" customWidth="1"/>
    <col min="2" max="2" width="24.54296875" customWidth="1"/>
    <col min="3" max="3" width="13.81640625" customWidth="1"/>
    <col min="4" max="4" width="17.453125" customWidth="1"/>
    <col min="5" max="5" width="30.1796875" customWidth="1"/>
    <col min="6" max="6" width="25.90625" customWidth="1"/>
    <col min="7" max="7" width="19.453125" customWidth="1"/>
    <col min="8" max="8" width="18.1796875" customWidth="1"/>
    <col min="9" max="9" width="20.1796875" customWidth="1"/>
    <col min="10" max="10" width="18.81640625" customWidth="1"/>
    <col min="11" max="11" width="19" customWidth="1"/>
    <col min="12" max="12" width="21.81640625" customWidth="1"/>
    <col min="13" max="13" width="24.54296875" customWidth="1"/>
    <col min="14" max="14" width="29.81640625" customWidth="1"/>
    <col min="15" max="15" width="37.453125" customWidth="1"/>
    <col min="16" max="16" width="8.7265625" customWidth="1"/>
  </cols>
  <sheetData>
    <row r="1" spans="1:16" ht="41" x14ac:dyDescent="0.9">
      <c r="A1" s="404" t="s">
        <v>586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120"/>
    </row>
    <row r="2" spans="1:16" ht="16" customHeight="1" thickBot="1" x14ac:dyDescent="0.9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20"/>
    </row>
    <row r="3" spans="1:16" ht="25" customHeight="1" thickTop="1" thickBot="1" x14ac:dyDescent="0.95">
      <c r="A3" s="570" t="s">
        <v>463</v>
      </c>
      <c r="B3" s="566" t="s">
        <v>431</v>
      </c>
      <c r="C3" s="571"/>
      <c r="D3" s="255">
        <f>G20</f>
        <v>0</v>
      </c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20"/>
    </row>
    <row r="4" spans="1:16" ht="25" customHeight="1" thickTop="1" thickBot="1" x14ac:dyDescent="0.95">
      <c r="A4" s="570"/>
      <c r="B4" s="568" t="s">
        <v>432</v>
      </c>
      <c r="C4" s="569"/>
      <c r="D4" s="256">
        <f>I31</f>
        <v>0</v>
      </c>
      <c r="E4" s="161"/>
      <c r="F4" s="246"/>
      <c r="G4" s="359" t="s">
        <v>580</v>
      </c>
      <c r="H4" s="358"/>
      <c r="I4" s="358"/>
      <c r="J4" s="358"/>
      <c r="K4" s="161"/>
      <c r="L4" s="161"/>
      <c r="M4" s="161"/>
      <c r="N4" s="161"/>
      <c r="O4" s="161"/>
      <c r="P4" s="120"/>
    </row>
    <row r="5" spans="1:16" ht="25" customHeight="1" thickTop="1" thickBot="1" x14ac:dyDescent="0.95">
      <c r="A5" s="570"/>
      <c r="B5" s="527" t="s">
        <v>125</v>
      </c>
      <c r="C5" s="528"/>
      <c r="D5" s="272">
        <f>K55</f>
        <v>0</v>
      </c>
      <c r="E5" s="161"/>
      <c r="F5" s="329"/>
      <c r="G5" s="359" t="s">
        <v>582</v>
      </c>
      <c r="H5" s="358"/>
      <c r="I5" s="358"/>
      <c r="J5" s="358"/>
      <c r="K5" s="161"/>
      <c r="L5" s="161"/>
      <c r="M5" s="161"/>
      <c r="N5" s="161"/>
      <c r="O5" s="161"/>
      <c r="P5" s="120"/>
    </row>
    <row r="6" spans="1:16" ht="25" customHeight="1" thickBot="1" x14ac:dyDescent="0.95">
      <c r="A6" s="529" t="s">
        <v>126</v>
      </c>
      <c r="B6" s="530"/>
      <c r="C6" s="531"/>
      <c r="D6" s="257">
        <f>SUM(D2:D5)</f>
        <v>0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20"/>
    </row>
    <row r="7" spans="1:16" ht="21" customHeight="1" x14ac:dyDescent="0.9">
      <c r="A7" s="161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20"/>
    </row>
    <row r="8" spans="1:16" ht="37.5" customHeight="1" x14ac:dyDescent="0.8">
      <c r="A8" s="424" t="s">
        <v>83</v>
      </c>
      <c r="B8" s="424"/>
      <c r="C8" s="424"/>
      <c r="D8" s="424"/>
      <c r="E8" s="424"/>
      <c r="F8" s="424"/>
      <c r="G8" s="424"/>
      <c r="H8" s="424"/>
      <c r="I8" s="424"/>
      <c r="J8" s="424"/>
      <c r="K8" s="424"/>
      <c r="L8" s="424"/>
      <c r="M8" s="424"/>
      <c r="N8" s="424"/>
      <c r="O8" s="424"/>
      <c r="P8" s="88"/>
    </row>
    <row r="9" spans="1:16" ht="45.5" customHeight="1" thickBot="1" x14ac:dyDescent="0.65">
      <c r="A9" s="2"/>
      <c r="B9" s="9"/>
      <c r="C9" s="9"/>
      <c r="D9" s="365" t="s">
        <v>40</v>
      </c>
      <c r="E9" s="365"/>
      <c r="F9" s="365"/>
      <c r="G9" s="365"/>
      <c r="H9" s="365"/>
      <c r="I9" s="9"/>
      <c r="J9" s="407" t="s">
        <v>458</v>
      </c>
      <c r="K9" s="407"/>
      <c r="L9" s="407"/>
      <c r="M9" s="407"/>
      <c r="N9" s="8"/>
      <c r="O9" s="148" t="s">
        <v>408</v>
      </c>
      <c r="P9" s="12"/>
    </row>
    <row r="10" spans="1:16" ht="26.5" thickBot="1" x14ac:dyDescent="0.55000000000000004">
      <c r="A10" s="366" t="s">
        <v>42</v>
      </c>
      <c r="B10" s="366"/>
      <c r="C10" s="383"/>
      <c r="D10" s="12"/>
      <c r="E10" s="367" t="s">
        <v>43</v>
      </c>
      <c r="F10" s="368"/>
      <c r="G10" s="230" t="s">
        <v>44</v>
      </c>
      <c r="H10" s="22" t="s">
        <v>45</v>
      </c>
      <c r="I10" s="16"/>
      <c r="J10" s="12"/>
      <c r="K10" s="381" t="s">
        <v>43</v>
      </c>
      <c r="L10" s="382"/>
      <c r="M10" s="76" t="s">
        <v>44</v>
      </c>
      <c r="N10" s="60" t="s">
        <v>73</v>
      </c>
      <c r="O10" s="12"/>
      <c r="P10" s="12"/>
    </row>
    <row r="11" spans="1:16" ht="52" customHeight="1" thickTop="1" thickBot="1" x14ac:dyDescent="0.5">
      <c r="A11" s="572" t="s">
        <v>445</v>
      </c>
      <c r="B11" s="574" t="s">
        <v>441</v>
      </c>
      <c r="C11" s="383"/>
      <c r="D11" s="226" t="s">
        <v>48</v>
      </c>
      <c r="E11" s="576"/>
      <c r="F11" s="577"/>
      <c r="G11" s="274">
        <v>0</v>
      </c>
      <c r="H11" s="229" t="e">
        <f>INDEX('iKM-PI Quality '!C4:C26, MATCH(E11, 'iKM-PI Quality '!A4:A26, 0))</f>
        <v>#N/A</v>
      </c>
      <c r="I11" s="16"/>
      <c r="J11" s="70" t="s">
        <v>49</v>
      </c>
      <c r="K11" s="576"/>
      <c r="L11" s="577"/>
      <c r="M11" s="274"/>
      <c r="N11" s="578" t="s">
        <v>414</v>
      </c>
      <c r="O11" s="12"/>
      <c r="P11" s="12"/>
    </row>
    <row r="12" spans="1:16" ht="52" customHeight="1" thickBot="1" x14ac:dyDescent="0.5">
      <c r="A12" s="573"/>
      <c r="B12" s="575"/>
      <c r="C12" s="383"/>
      <c r="D12" s="227" t="s">
        <v>50</v>
      </c>
      <c r="E12" s="576"/>
      <c r="F12" s="577"/>
      <c r="G12" s="274">
        <v>0</v>
      </c>
      <c r="H12" s="229" t="e">
        <f>INDEX('iKM-PI Quality '!C10:C27, MATCH(E12, 'iKM-PI Quality '!A10:A27, 0))</f>
        <v>#N/A</v>
      </c>
      <c r="I12" s="16"/>
      <c r="J12" s="71" t="s">
        <v>51</v>
      </c>
      <c r="K12" s="576"/>
      <c r="L12" s="577"/>
      <c r="M12" s="274"/>
      <c r="N12" s="578"/>
      <c r="O12" s="12"/>
      <c r="P12" s="12"/>
    </row>
    <row r="13" spans="1:16" ht="52" customHeight="1" thickBot="1" x14ac:dyDescent="0.5">
      <c r="A13" s="573"/>
      <c r="B13" s="575"/>
      <c r="C13" s="383"/>
      <c r="D13" s="228" t="s">
        <v>52</v>
      </c>
      <c r="E13" s="576"/>
      <c r="F13" s="577"/>
      <c r="G13" s="274">
        <v>0</v>
      </c>
      <c r="H13" s="229" t="e">
        <f>INDEX('iKM-PI Quality '!C10:C28, MATCH(E13, 'iKM-PI Quality '!A10:A28, 0))</f>
        <v>#N/A</v>
      </c>
      <c r="I13" s="16"/>
      <c r="J13" s="71" t="s">
        <v>53</v>
      </c>
      <c r="K13" s="576"/>
      <c r="L13" s="577"/>
      <c r="M13" s="274"/>
      <c r="N13" s="578"/>
      <c r="O13" s="12"/>
      <c r="P13" s="12"/>
    </row>
    <row r="14" spans="1:16" ht="52" customHeight="1" thickBot="1" x14ac:dyDescent="0.5">
      <c r="A14" s="573"/>
      <c r="B14" s="575"/>
      <c r="C14" s="383"/>
      <c r="D14" s="228" t="s">
        <v>54</v>
      </c>
      <c r="E14" s="576"/>
      <c r="F14" s="577"/>
      <c r="G14" s="274">
        <v>0</v>
      </c>
      <c r="H14" s="229" t="e">
        <f>INDEX('iKM-PI Quality '!C5:C29, MATCH(E14, 'iKM-PI Quality '!A5:A29, 0))</f>
        <v>#N/A</v>
      </c>
      <c r="I14" s="16"/>
      <c r="J14" s="71" t="s">
        <v>55</v>
      </c>
      <c r="K14" s="576"/>
      <c r="L14" s="577"/>
      <c r="M14" s="274"/>
      <c r="N14" s="12"/>
      <c r="O14" s="12"/>
      <c r="P14" s="12"/>
    </row>
    <row r="15" spans="1:16" ht="52" customHeight="1" thickBot="1" x14ac:dyDescent="0.5">
      <c r="A15" s="573"/>
      <c r="B15" s="575"/>
      <c r="C15" s="383"/>
      <c r="D15" s="228" t="s">
        <v>56</v>
      </c>
      <c r="E15" s="576"/>
      <c r="F15" s="577"/>
      <c r="G15" s="274">
        <v>0</v>
      </c>
      <c r="H15" s="229" t="e">
        <f>INDEX('iKM-PI Quality '!C3:C30, MATCH(E15, 'iKM-PI Quality '!A3:A30, 0))</f>
        <v>#N/A</v>
      </c>
      <c r="I15" s="16"/>
      <c r="J15" s="71" t="s">
        <v>57</v>
      </c>
      <c r="K15" s="576"/>
      <c r="L15" s="577"/>
      <c r="M15" s="274"/>
      <c r="N15" s="12"/>
      <c r="O15" s="12"/>
      <c r="P15" s="12"/>
    </row>
    <row r="16" spans="1:16" ht="52" customHeight="1" thickBot="1" x14ac:dyDescent="0.5">
      <c r="A16" s="12"/>
      <c r="B16" s="12"/>
      <c r="C16" s="383"/>
      <c r="D16" s="227" t="s">
        <v>58</v>
      </c>
      <c r="E16" s="576"/>
      <c r="F16" s="577"/>
      <c r="G16" s="274">
        <v>0</v>
      </c>
      <c r="H16" s="229" t="e">
        <f>INDEX('iKM-PI Quality '!C11:C31, MATCH(E16, 'iKM-PI Quality '!A11:A31, 0))</f>
        <v>#N/A</v>
      </c>
      <c r="I16" s="16"/>
      <c r="J16" s="72" t="s">
        <v>59</v>
      </c>
      <c r="K16" s="576"/>
      <c r="L16" s="577"/>
      <c r="M16" s="274"/>
      <c r="N16" s="12"/>
      <c r="O16" s="12"/>
      <c r="P16" s="12"/>
    </row>
    <row r="17" spans="1:19" ht="22.5" customHeight="1" thickBot="1" x14ac:dyDescent="0.5">
      <c r="A17" s="12"/>
      <c r="B17" s="12"/>
      <c r="C17" s="12"/>
      <c r="D17" s="396" t="s">
        <v>86</v>
      </c>
      <c r="E17" s="397"/>
      <c r="F17" s="398"/>
      <c r="G17" s="274">
        <v>0</v>
      </c>
      <c r="H17" s="12"/>
      <c r="I17" s="12"/>
      <c r="J17" s="12"/>
      <c r="K17" s="12"/>
      <c r="L17" s="12"/>
      <c r="M17" s="12"/>
      <c r="N17" s="12"/>
      <c r="O17" s="12"/>
      <c r="P17" s="12"/>
    </row>
    <row r="18" spans="1:19" ht="21.5" customHeight="1" thickBot="1" x14ac:dyDescent="0.5">
      <c r="A18" s="12"/>
      <c r="B18" s="12"/>
      <c r="C18" s="12"/>
      <c r="D18" s="396" t="s">
        <v>61</v>
      </c>
      <c r="E18" s="397"/>
      <c r="F18" s="397"/>
      <c r="G18" s="276">
        <f>SUM(G11:G17)</f>
        <v>0</v>
      </c>
      <c r="H18" s="12"/>
      <c r="I18" s="56" t="s">
        <v>62</v>
      </c>
      <c r="J18" s="56"/>
      <c r="K18" s="56"/>
      <c r="L18" s="56" t="s">
        <v>462</v>
      </c>
      <c r="M18" s="56"/>
      <c r="N18" s="57"/>
      <c r="O18" s="12"/>
      <c r="P18" s="12"/>
    </row>
    <row r="19" spans="1:19" ht="21.5" customHeight="1" thickBot="1" x14ac:dyDescent="0.5">
      <c r="A19" s="12"/>
      <c r="B19" s="12"/>
      <c r="C19" s="12"/>
      <c r="D19" s="401" t="s">
        <v>64</v>
      </c>
      <c r="E19" s="402"/>
      <c r="F19" s="402"/>
      <c r="G19" s="276">
        <f>MIN(100,G18/0.6)</f>
        <v>0</v>
      </c>
      <c r="H19" s="12"/>
      <c r="I19" s="399" t="s">
        <v>65</v>
      </c>
      <c r="J19" s="399"/>
      <c r="K19" s="399"/>
      <c r="L19" s="399"/>
      <c r="M19" s="399"/>
      <c r="N19" s="400"/>
      <c r="O19" s="38"/>
      <c r="P19" s="38"/>
      <c r="Q19" s="11"/>
      <c r="R19" s="11"/>
      <c r="S19" s="11"/>
    </row>
    <row r="20" spans="1:19" ht="21.5" thickBot="1" x14ac:dyDescent="0.5">
      <c r="A20" s="12"/>
      <c r="B20" s="12"/>
      <c r="C20" s="12"/>
      <c r="D20" s="392" t="s">
        <v>66</v>
      </c>
      <c r="E20" s="393"/>
      <c r="F20" s="393"/>
      <c r="G20" s="277">
        <f>(G19*40%)</f>
        <v>0</v>
      </c>
      <c r="H20" s="12"/>
      <c r="I20" s="399" t="s">
        <v>67</v>
      </c>
      <c r="J20" s="399"/>
      <c r="K20" s="399"/>
      <c r="L20" s="399"/>
      <c r="M20" s="399"/>
      <c r="N20" s="400"/>
      <c r="O20" s="12"/>
      <c r="P20" s="12"/>
    </row>
    <row r="21" spans="1:19" ht="21.5" thickTop="1" x14ac:dyDescent="0.35">
      <c r="A21" s="12"/>
      <c r="B21" s="12"/>
      <c r="C21" s="12"/>
      <c r="D21" s="12"/>
      <c r="E21" s="12"/>
      <c r="F21" s="12"/>
      <c r="G21" s="12"/>
      <c r="H21" s="12"/>
      <c r="I21" s="399" t="s">
        <v>68</v>
      </c>
      <c r="J21" s="399"/>
      <c r="K21" s="399"/>
      <c r="L21" s="399"/>
      <c r="M21" s="399"/>
      <c r="N21" s="400"/>
      <c r="O21" s="12"/>
      <c r="P21" s="12"/>
    </row>
    <row r="22" spans="1:19" ht="21" x14ac:dyDescent="0.35">
      <c r="A22" s="12"/>
      <c r="B22" s="12"/>
      <c r="C22" s="12"/>
      <c r="D22" s="12"/>
      <c r="E22" s="12"/>
      <c r="F22" s="12"/>
      <c r="G22" s="12"/>
      <c r="H22" s="12"/>
      <c r="I22" s="399" t="s">
        <v>69</v>
      </c>
      <c r="J22" s="399"/>
      <c r="K22" s="399"/>
      <c r="L22" s="399"/>
      <c r="M22" s="399"/>
      <c r="N22" s="400"/>
      <c r="O22" s="12"/>
      <c r="P22" s="12"/>
    </row>
    <row r="23" spans="1:19" ht="21.5" thickBot="1" x14ac:dyDescent="0.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9" ht="21.5" thickBot="1" x14ac:dyDescent="0.55000000000000004">
      <c r="A24" s="379"/>
      <c r="B24" s="380"/>
      <c r="C24" s="380"/>
      <c r="D24" s="380"/>
      <c r="E24" s="380"/>
      <c r="F24" s="380"/>
      <c r="G24" s="380"/>
      <c r="H24" s="380"/>
      <c r="I24" s="380"/>
      <c r="J24" s="380"/>
      <c r="K24" s="380"/>
      <c r="L24" s="380"/>
      <c r="M24" s="380"/>
      <c r="N24" s="380"/>
      <c r="O24" s="380"/>
      <c r="P24" s="122"/>
    </row>
    <row r="25" spans="1:19" ht="37.5" customHeight="1" x14ac:dyDescent="0.8">
      <c r="A25" s="424" t="s">
        <v>87</v>
      </c>
      <c r="B25" s="424"/>
      <c r="C25" s="424"/>
      <c r="D25" s="424"/>
      <c r="E25" s="424"/>
      <c r="F25" s="424"/>
      <c r="G25" s="424"/>
      <c r="H25" s="424"/>
      <c r="I25" s="424"/>
      <c r="J25" s="424"/>
      <c r="K25" s="424"/>
      <c r="L25" s="424"/>
      <c r="M25" s="424"/>
      <c r="N25" s="424"/>
      <c r="O25" s="424"/>
      <c r="P25" s="88"/>
    </row>
    <row r="26" spans="1:19" ht="16.5" customHeight="1" thickBot="1" x14ac:dyDescent="0.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9" ht="21.75" customHeight="1" thickTop="1" thickBot="1" x14ac:dyDescent="0.55000000000000004">
      <c r="A27" s="463" t="s">
        <v>561</v>
      </c>
      <c r="B27" s="463"/>
      <c r="C27" s="12"/>
      <c r="D27" s="457" t="s">
        <v>71</v>
      </c>
      <c r="E27" s="458"/>
      <c r="F27" s="459"/>
      <c r="G27" s="459"/>
      <c r="H27" s="460"/>
      <c r="I27" s="236" t="s">
        <v>72</v>
      </c>
      <c r="J27" s="12"/>
      <c r="K27" s="430" t="s">
        <v>73</v>
      </c>
      <c r="L27" s="431"/>
      <c r="M27" s="12"/>
      <c r="N27" s="12"/>
      <c r="O27" s="12"/>
      <c r="P27" s="12"/>
    </row>
    <row r="28" spans="1:19" ht="47" customHeight="1" thickTop="1" thickBot="1" x14ac:dyDescent="0.4">
      <c r="A28" s="463"/>
      <c r="B28" s="463"/>
      <c r="C28" s="12"/>
      <c r="D28" s="579"/>
      <c r="E28" s="580"/>
      <c r="F28" s="580"/>
      <c r="G28" s="580"/>
      <c r="H28" s="580"/>
      <c r="I28" s="279">
        <v>0</v>
      </c>
      <c r="J28" s="12"/>
      <c r="K28" s="437" t="s">
        <v>560</v>
      </c>
      <c r="L28" s="437"/>
      <c r="M28" s="12"/>
      <c r="N28" s="12"/>
      <c r="O28" s="12"/>
      <c r="P28" s="12"/>
    </row>
    <row r="29" spans="1:19" ht="47" customHeight="1" thickTop="1" thickBot="1" x14ac:dyDescent="0.4">
      <c r="A29" s="463"/>
      <c r="B29" s="463"/>
      <c r="C29" s="12"/>
      <c r="D29" s="579"/>
      <c r="E29" s="580"/>
      <c r="F29" s="580"/>
      <c r="G29" s="580"/>
      <c r="H29" s="580"/>
      <c r="I29" s="280">
        <v>0</v>
      </c>
      <c r="J29" s="12"/>
      <c r="K29" s="438"/>
      <c r="L29" s="438"/>
      <c r="M29" s="12"/>
      <c r="N29" s="12"/>
      <c r="O29" s="12"/>
      <c r="P29" s="12"/>
    </row>
    <row r="30" spans="1:19" ht="19.5" customHeight="1" thickTop="1" x14ac:dyDescent="0.45">
      <c r="A30" s="463"/>
      <c r="B30" s="463"/>
      <c r="C30" s="12"/>
      <c r="D30" s="12"/>
      <c r="E30" s="12"/>
      <c r="F30" s="12"/>
      <c r="G30" s="452" t="s">
        <v>75</v>
      </c>
      <c r="H30" s="402"/>
      <c r="I30" s="281">
        <f>MIN(40,I28+I29)</f>
        <v>0</v>
      </c>
      <c r="J30" s="12"/>
      <c r="K30" s="438"/>
      <c r="L30" s="438"/>
      <c r="M30" s="12"/>
      <c r="N30" s="12"/>
      <c r="O30" s="12"/>
      <c r="P30" s="12"/>
    </row>
    <row r="31" spans="1:19" ht="25" customHeight="1" thickBot="1" x14ac:dyDescent="0.5">
      <c r="A31" s="463"/>
      <c r="B31" s="463"/>
      <c r="C31" s="12"/>
      <c r="D31" s="12"/>
      <c r="E31" s="12"/>
      <c r="F31" s="12"/>
      <c r="G31" s="453" t="s">
        <v>66</v>
      </c>
      <c r="H31" s="559"/>
      <c r="I31" s="282">
        <f>SUM(I30/40*30)</f>
        <v>0</v>
      </c>
      <c r="J31" s="12"/>
      <c r="K31" s="438"/>
      <c r="L31" s="438"/>
      <c r="M31" s="12"/>
      <c r="N31" s="12"/>
      <c r="O31" s="12"/>
      <c r="P31" s="12"/>
    </row>
    <row r="32" spans="1:19" ht="21.5" thickBot="1" x14ac:dyDescent="0.4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ht="21.5" thickBot="1" x14ac:dyDescent="0.55000000000000004">
      <c r="A33" s="379"/>
      <c r="B33" s="380"/>
      <c r="C33" s="380"/>
      <c r="D33" s="380"/>
      <c r="E33" s="380"/>
      <c r="F33" s="380"/>
      <c r="G33" s="380"/>
      <c r="H33" s="380"/>
      <c r="I33" s="380"/>
      <c r="J33" s="380"/>
      <c r="K33" s="380"/>
      <c r="L33" s="380"/>
      <c r="M33" s="380"/>
      <c r="N33" s="380"/>
      <c r="O33" s="380"/>
      <c r="P33" s="122"/>
    </row>
    <row r="34" spans="1:16" ht="37.5" customHeight="1" x14ac:dyDescent="0.8">
      <c r="A34" s="424" t="s">
        <v>452</v>
      </c>
      <c r="B34" s="424"/>
      <c r="C34" s="424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4"/>
      <c r="O34" s="424"/>
      <c r="P34" s="88"/>
    </row>
    <row r="35" spans="1:16" ht="21" x14ac:dyDescent="0.5">
      <c r="A35" s="1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21" x14ac:dyDescent="0.5">
      <c r="A36" s="12"/>
      <c r="B36" s="441" t="s">
        <v>88</v>
      </c>
      <c r="C36" s="444"/>
      <c r="D36" s="445"/>
      <c r="E36" s="12"/>
      <c r="F36" s="12"/>
      <c r="G36" s="12"/>
      <c r="H36" s="441" t="s">
        <v>89</v>
      </c>
      <c r="I36" s="444"/>
      <c r="J36" s="445"/>
      <c r="K36" s="12"/>
      <c r="L36" s="12"/>
      <c r="M36" s="12"/>
      <c r="N36" s="12"/>
      <c r="O36" s="12"/>
      <c r="P36" s="12"/>
    </row>
    <row r="37" spans="1:16" ht="21" x14ac:dyDescent="0.5">
      <c r="A37" s="12"/>
      <c r="B37" s="12"/>
      <c r="C37" s="447" t="s">
        <v>90</v>
      </c>
      <c r="D37" s="448"/>
      <c r="E37" s="448"/>
      <c r="F37" s="449"/>
      <c r="G37" s="12"/>
      <c r="H37" s="12"/>
      <c r="I37" s="124" t="s">
        <v>91</v>
      </c>
      <c r="J37" s="124"/>
      <c r="K37" s="124"/>
      <c r="L37" s="125"/>
      <c r="M37" s="126"/>
      <c r="N37" s="12"/>
      <c r="O37" s="12"/>
      <c r="P37" s="12"/>
    </row>
    <row r="38" spans="1:16" ht="21" x14ac:dyDescent="0.5">
      <c r="A38" s="12"/>
      <c r="B38" s="12"/>
      <c r="C38" s="432" t="s">
        <v>92</v>
      </c>
      <c r="D38" s="433"/>
      <c r="E38" s="433"/>
      <c r="F38" s="433"/>
      <c r="G38" s="433"/>
      <c r="H38" s="12"/>
      <c r="I38" s="124" t="s">
        <v>93</v>
      </c>
      <c r="J38" s="124"/>
      <c r="K38" s="124"/>
      <c r="L38" s="124"/>
      <c r="M38" s="127"/>
      <c r="N38" s="12"/>
      <c r="O38" s="12"/>
      <c r="P38" s="12"/>
    </row>
    <row r="39" spans="1:16" ht="21" x14ac:dyDescent="0.5">
      <c r="A39" s="12"/>
      <c r="B39" s="441" t="s">
        <v>94</v>
      </c>
      <c r="C39" s="442"/>
      <c r="D39" s="443"/>
      <c r="E39" s="12"/>
      <c r="F39" s="12"/>
      <c r="G39" s="12"/>
      <c r="H39" s="12"/>
      <c r="I39" s="124" t="s">
        <v>95</v>
      </c>
      <c r="J39" s="128"/>
      <c r="K39" s="128"/>
      <c r="L39" s="128"/>
      <c r="M39" s="127"/>
      <c r="N39" s="12"/>
      <c r="O39" s="12"/>
      <c r="P39" s="12"/>
    </row>
    <row r="40" spans="1:16" ht="21" x14ac:dyDescent="0.5">
      <c r="A40" s="12"/>
      <c r="B40" s="12"/>
      <c r="C40" s="450" t="s">
        <v>96</v>
      </c>
      <c r="D40" s="451"/>
      <c r="E40" s="451"/>
      <c r="F40" s="451"/>
      <c r="G40" s="126"/>
      <c r="H40" s="12"/>
      <c r="I40" s="124" t="s">
        <v>97</v>
      </c>
      <c r="J40" s="128"/>
      <c r="K40" s="128"/>
      <c r="L40" s="128"/>
      <c r="M40" s="127"/>
      <c r="N40" s="12"/>
      <c r="O40" s="12"/>
      <c r="P40" s="12"/>
    </row>
    <row r="41" spans="1:16" ht="21" x14ac:dyDescent="0.5">
      <c r="A41" s="12"/>
      <c r="B41" s="12"/>
      <c r="C41" s="124" t="s">
        <v>98</v>
      </c>
      <c r="D41" s="128"/>
      <c r="E41" s="129"/>
      <c r="F41" s="129"/>
      <c r="G41" s="127"/>
      <c r="H41" s="12"/>
      <c r="I41" s="124" t="s">
        <v>99</v>
      </c>
      <c r="J41" s="128"/>
      <c r="K41" s="128"/>
      <c r="L41" s="128"/>
      <c r="M41" s="127"/>
      <c r="N41" s="12"/>
      <c r="O41" s="12"/>
      <c r="P41" s="12"/>
    </row>
    <row r="42" spans="1:16" ht="21" x14ac:dyDescent="0.5">
      <c r="A42" s="12"/>
      <c r="B42" s="12"/>
      <c r="C42" s="124" t="s">
        <v>100</v>
      </c>
      <c r="D42" s="128"/>
      <c r="E42" s="128"/>
      <c r="F42" s="128"/>
      <c r="G42" s="130"/>
      <c r="H42" s="12"/>
      <c r="I42" s="131" t="s">
        <v>101</v>
      </c>
      <c r="J42" s="132"/>
      <c r="K42" s="132"/>
      <c r="L42" s="132"/>
      <c r="M42" s="127"/>
      <c r="N42" s="12"/>
      <c r="O42" s="12"/>
      <c r="P42" s="12"/>
    </row>
    <row r="43" spans="1:16" ht="21" x14ac:dyDescent="0.5">
      <c r="A43" s="12"/>
      <c r="B43" s="12"/>
      <c r="C43" s="133" t="s">
        <v>102</v>
      </c>
      <c r="D43" s="134"/>
      <c r="E43" s="134"/>
      <c r="F43" s="134"/>
      <c r="G43" s="135"/>
      <c r="H43" s="12"/>
      <c r="I43" s="154" t="s">
        <v>433</v>
      </c>
      <c r="J43" s="136"/>
      <c r="K43" s="136"/>
      <c r="L43" s="137"/>
      <c r="M43" s="136"/>
      <c r="N43" s="12"/>
      <c r="O43" s="12"/>
      <c r="P43" s="12"/>
    </row>
    <row r="44" spans="1:16" ht="21" x14ac:dyDescent="0.5">
      <c r="A44" s="12"/>
      <c r="B44" s="12"/>
      <c r="C44" s="124" t="s">
        <v>103</v>
      </c>
      <c r="D44" s="128"/>
      <c r="E44" s="128"/>
      <c r="F44" s="129"/>
      <c r="G44" s="127"/>
      <c r="H44" s="446" t="s">
        <v>104</v>
      </c>
      <c r="I44" s="442"/>
      <c r="J44" s="443"/>
      <c r="K44" s="12"/>
      <c r="L44" s="12"/>
      <c r="M44" s="12"/>
      <c r="N44" s="12"/>
      <c r="O44" s="12"/>
      <c r="P44" s="12"/>
    </row>
    <row r="45" spans="1:16" ht="21" x14ac:dyDescent="0.5">
      <c r="A45" s="12"/>
      <c r="B45" s="12"/>
      <c r="C45" s="124" t="s">
        <v>105</v>
      </c>
      <c r="D45" s="128"/>
      <c r="E45" s="128"/>
      <c r="F45" s="128"/>
      <c r="G45" s="127"/>
      <c r="H45" s="12"/>
      <c r="I45" s="124" t="s">
        <v>106</v>
      </c>
      <c r="J45" s="124"/>
      <c r="K45" s="124"/>
      <c r="L45" s="12"/>
      <c r="M45" s="12"/>
      <c r="N45" s="12"/>
      <c r="O45" s="12"/>
      <c r="P45" s="12"/>
    </row>
    <row r="46" spans="1:16" ht="23.25" customHeight="1" x14ac:dyDescent="0.5">
      <c r="A46" s="439" t="s">
        <v>516</v>
      </c>
      <c r="B46" s="440"/>
      <c r="C46" s="124" t="s">
        <v>107</v>
      </c>
      <c r="D46" s="128"/>
      <c r="E46" s="128"/>
      <c r="F46" s="128"/>
      <c r="G46" s="127"/>
      <c r="H46" s="12"/>
      <c r="I46" s="124" t="s">
        <v>108</v>
      </c>
      <c r="J46" s="124"/>
      <c r="K46" s="124"/>
      <c r="L46" s="12"/>
      <c r="M46" s="430" t="s">
        <v>73</v>
      </c>
      <c r="N46" s="431"/>
      <c r="O46" s="12"/>
      <c r="P46" s="12"/>
    </row>
    <row r="47" spans="1:16" ht="21" customHeight="1" x14ac:dyDescent="0.5">
      <c r="A47" s="439"/>
      <c r="B47" s="440"/>
      <c r="C47" s="124" t="s">
        <v>109</v>
      </c>
      <c r="D47" s="128"/>
      <c r="E47" s="128"/>
      <c r="F47" s="129"/>
      <c r="G47" s="127"/>
      <c r="H47" s="12"/>
      <c r="I47" s="124" t="s">
        <v>110</v>
      </c>
      <c r="J47" s="124"/>
      <c r="K47" s="124"/>
      <c r="L47" s="12"/>
      <c r="M47" s="437" t="s">
        <v>510</v>
      </c>
      <c r="N47" s="437"/>
      <c r="O47" s="12"/>
      <c r="P47" s="12"/>
    </row>
    <row r="48" spans="1:16" ht="21" customHeight="1" x14ac:dyDescent="0.5">
      <c r="A48" s="439"/>
      <c r="B48" s="440"/>
      <c r="C48" s="124" t="s">
        <v>111</v>
      </c>
      <c r="D48" s="128"/>
      <c r="E48" s="129"/>
      <c r="F48" s="129"/>
      <c r="G48" s="127"/>
      <c r="H48" s="12"/>
      <c r="I48" s="124" t="s">
        <v>112</v>
      </c>
      <c r="J48" s="124"/>
      <c r="K48" s="124"/>
      <c r="L48" s="12"/>
      <c r="M48" s="438"/>
      <c r="N48" s="438"/>
      <c r="O48" s="12"/>
      <c r="P48" s="12"/>
    </row>
    <row r="49" spans="1:16" ht="21" customHeight="1" x14ac:dyDescent="0.5">
      <c r="A49" s="439"/>
      <c r="B49" s="440"/>
      <c r="C49" s="124" t="s">
        <v>113</v>
      </c>
      <c r="D49" s="128"/>
      <c r="E49" s="128"/>
      <c r="F49" s="128"/>
      <c r="G49" s="127"/>
      <c r="H49" s="12"/>
      <c r="I49" s="124" t="s">
        <v>114</v>
      </c>
      <c r="J49" s="124"/>
      <c r="K49" s="124"/>
      <c r="L49" s="12"/>
      <c r="M49" s="438"/>
      <c r="N49" s="438"/>
      <c r="O49" s="12"/>
      <c r="P49" s="12"/>
    </row>
    <row r="50" spans="1:16" ht="21" customHeight="1" x14ac:dyDescent="0.5">
      <c r="A50" s="439"/>
      <c r="B50" s="440"/>
      <c r="C50" s="124" t="s">
        <v>115</v>
      </c>
      <c r="D50" s="128"/>
      <c r="E50" s="128"/>
      <c r="F50" s="128"/>
      <c r="G50" s="127"/>
      <c r="H50" s="12"/>
      <c r="I50" s="435" t="s">
        <v>416</v>
      </c>
      <c r="J50" s="434"/>
      <c r="K50" s="436"/>
      <c r="L50" s="12"/>
      <c r="M50" s="12"/>
      <c r="N50" s="12"/>
      <c r="O50" s="12"/>
      <c r="P50" s="12"/>
    </row>
    <row r="51" spans="1:16" ht="21" customHeight="1" x14ac:dyDescent="0.5">
      <c r="A51" s="12"/>
      <c r="B51" s="12"/>
      <c r="C51" s="124" t="s">
        <v>116</v>
      </c>
      <c r="D51" s="128"/>
      <c r="E51" s="128"/>
      <c r="F51" s="128"/>
      <c r="G51" s="127"/>
      <c r="H51" s="12"/>
      <c r="I51" s="435" t="s">
        <v>434</v>
      </c>
      <c r="J51" s="434"/>
      <c r="K51" s="436"/>
      <c r="L51" s="12"/>
      <c r="M51" s="12"/>
      <c r="N51" s="12"/>
      <c r="O51" s="12"/>
      <c r="P51" s="12"/>
    </row>
    <row r="52" spans="1:16" ht="21" customHeight="1" x14ac:dyDescent="0.5">
      <c r="A52" s="12"/>
      <c r="B52" s="12"/>
      <c r="C52" s="124" t="s">
        <v>117</v>
      </c>
      <c r="D52" s="128"/>
      <c r="E52" s="128"/>
      <c r="F52" s="128"/>
      <c r="G52" s="127"/>
      <c r="H52" s="12"/>
      <c r="I52" s="435" t="s">
        <v>417</v>
      </c>
      <c r="J52" s="434"/>
      <c r="K52" s="436"/>
      <c r="L52" s="12"/>
      <c r="M52" s="12"/>
      <c r="N52" s="12"/>
      <c r="O52" s="12"/>
      <c r="P52" s="12"/>
    </row>
    <row r="53" spans="1:16" ht="27" customHeight="1" x14ac:dyDescent="0.5">
      <c r="A53" s="12"/>
      <c r="B53" s="12"/>
      <c r="C53" s="124" t="s">
        <v>118</v>
      </c>
      <c r="D53" s="128"/>
      <c r="E53" s="128"/>
      <c r="F53" s="128"/>
      <c r="G53" s="127"/>
      <c r="H53" s="12"/>
      <c r="I53" s="434" t="s">
        <v>418</v>
      </c>
      <c r="J53" s="434"/>
      <c r="K53" s="434"/>
      <c r="L53" s="12"/>
      <c r="M53" s="12"/>
      <c r="N53" s="12"/>
      <c r="O53" s="12"/>
      <c r="P53" s="12"/>
    </row>
    <row r="54" spans="1:16" ht="21.5" thickBot="1" x14ac:dyDescent="0.55000000000000004">
      <c r="A54" s="12"/>
      <c r="B54" s="12"/>
      <c r="C54" s="426" t="s">
        <v>119</v>
      </c>
      <c r="D54" s="427"/>
      <c r="E54" s="427"/>
      <c r="F54" s="427"/>
      <c r="G54" s="127"/>
      <c r="H54" s="12"/>
      <c r="I54" s="12"/>
      <c r="J54" s="12"/>
      <c r="K54" s="12"/>
      <c r="L54" s="12"/>
      <c r="M54" s="12"/>
      <c r="N54" s="12"/>
      <c r="O54" s="12"/>
      <c r="P54" s="12"/>
    </row>
    <row r="55" spans="1:16" ht="22" thickTop="1" thickBot="1" x14ac:dyDescent="0.55000000000000004">
      <c r="A55" s="12"/>
      <c r="B55" s="12"/>
      <c r="C55" s="12"/>
      <c r="D55" s="12"/>
      <c r="E55" s="12"/>
      <c r="F55" s="12"/>
      <c r="G55" s="12"/>
      <c r="H55" s="12"/>
      <c r="I55" s="428" t="s">
        <v>120</v>
      </c>
      <c r="J55" s="429"/>
      <c r="K55" s="238">
        <v>0</v>
      </c>
      <c r="L55" s="12"/>
      <c r="M55" s="12"/>
      <c r="N55" s="12"/>
      <c r="O55" s="12"/>
      <c r="P55" s="12"/>
    </row>
    <row r="56" spans="1:16" ht="21.5" thickTop="1" x14ac:dyDescent="0.3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</sheetData>
  <sheetProtection algorithmName="SHA-512" hashValue="FSYxDmFL8LylL+RhABX4wVgYny29j+EbbgWZ3aHeyQw7l4jp5UFjD1mot9dGJT/Q9ylEb4EGOoRilEhgLCGI1Q==" saltValue="LQ1opcXJ7GZSf1fe9/n1Fg==" spinCount="100000" sheet="1" selectLockedCells="1"/>
  <dataConsolidate/>
  <mergeCells count="66">
    <mergeCell ref="C54:F54"/>
    <mergeCell ref="I55:J55"/>
    <mergeCell ref="M46:N46"/>
    <mergeCell ref="M47:N49"/>
    <mergeCell ref="I50:K50"/>
    <mergeCell ref="I51:K51"/>
    <mergeCell ref="I52:K52"/>
    <mergeCell ref="I53:K53"/>
    <mergeCell ref="A46:B50"/>
    <mergeCell ref="G30:H30"/>
    <mergeCell ref="G31:H31"/>
    <mergeCell ref="A33:O33"/>
    <mergeCell ref="A34:O34"/>
    <mergeCell ref="B36:D36"/>
    <mergeCell ref="H36:J36"/>
    <mergeCell ref="C37:F37"/>
    <mergeCell ref="C38:G38"/>
    <mergeCell ref="B39:D39"/>
    <mergeCell ref="C40:F40"/>
    <mergeCell ref="H44:J44"/>
    <mergeCell ref="A25:O25"/>
    <mergeCell ref="A27:B31"/>
    <mergeCell ref="D27:H27"/>
    <mergeCell ref="K27:L27"/>
    <mergeCell ref="D28:H28"/>
    <mergeCell ref="K28:L31"/>
    <mergeCell ref="D29:H29"/>
    <mergeCell ref="D20:F20"/>
    <mergeCell ref="I20:N20"/>
    <mergeCell ref="I21:N21"/>
    <mergeCell ref="I22:N22"/>
    <mergeCell ref="A24:O24"/>
    <mergeCell ref="E16:F16"/>
    <mergeCell ref="K16:L16"/>
    <mergeCell ref="D17:F17"/>
    <mergeCell ref="D18:F18"/>
    <mergeCell ref="D19:F19"/>
    <mergeCell ref="I19:N19"/>
    <mergeCell ref="K13:L13"/>
    <mergeCell ref="E14:F14"/>
    <mergeCell ref="K14:L14"/>
    <mergeCell ref="E15:F15"/>
    <mergeCell ref="K15:L15"/>
    <mergeCell ref="A6:C6"/>
    <mergeCell ref="A8:O8"/>
    <mergeCell ref="D9:H9"/>
    <mergeCell ref="J9:M9"/>
    <mergeCell ref="A10:B10"/>
    <mergeCell ref="C10:C16"/>
    <mergeCell ref="E10:F10"/>
    <mergeCell ref="K10:L10"/>
    <mergeCell ref="A11:A15"/>
    <mergeCell ref="B11:B15"/>
    <mergeCell ref="E11:F11"/>
    <mergeCell ref="K11:L11"/>
    <mergeCell ref="N11:N13"/>
    <mergeCell ref="E12:F12"/>
    <mergeCell ref="K12:L12"/>
    <mergeCell ref="E13:F13"/>
    <mergeCell ref="A1:O1"/>
    <mergeCell ref="A3:A5"/>
    <mergeCell ref="B3:C3"/>
    <mergeCell ref="B4:C4"/>
    <mergeCell ref="G4:J4"/>
    <mergeCell ref="B5:C5"/>
    <mergeCell ref="G5:J5"/>
  </mergeCells>
  <hyperlinks>
    <hyperlink ref="O9" r:id="rId1" display="Link to Pracice Insights Quality Help Menu" xr:uid="{2D38196E-EB7A-4509-9238-1178A842E44E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0125E07-1D14-45BE-8ACE-BD4891AD897A}">
          <x14:formula1>
            <xm:f>IA!$E$2:$E$96</xm:f>
          </x14:formula1>
          <xm:sqref>D28:H29</xm:sqref>
        </x14:dataValidation>
        <x14:dataValidation type="list" allowBlank="1" showInputMessage="1" showErrorMessage="1" xr:uid="{C590CAF6-FDDB-4F18-8DF2-67068C872D3F}">
          <x14:formula1>
            <xm:f>'iKM-PI Quality '!$A$3:$A$26</xm:f>
          </x14:formula1>
          <xm:sqref>K11:L16 E11:F16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447EB-DA5E-4602-97D6-B61B678D558F}">
  <sheetPr>
    <tabColor theme="7"/>
  </sheetPr>
  <dimension ref="A1:S56"/>
  <sheetViews>
    <sheetView zoomScale="70" zoomScaleNormal="70" workbookViewId="0">
      <selection activeCell="K55" sqref="K55"/>
    </sheetView>
  </sheetViews>
  <sheetFormatPr defaultRowHeight="14.5" x14ac:dyDescent="0.35"/>
  <cols>
    <col min="1" max="1" width="29.81640625" customWidth="1"/>
    <col min="2" max="2" width="24.54296875" customWidth="1"/>
    <col min="3" max="3" width="13.81640625" customWidth="1"/>
    <col min="4" max="4" width="17.453125" customWidth="1"/>
    <col min="5" max="5" width="30.1796875" customWidth="1"/>
    <col min="6" max="6" width="25.90625" customWidth="1"/>
    <col min="7" max="7" width="19.453125" customWidth="1"/>
    <col min="8" max="8" width="18.1796875" customWidth="1"/>
    <col min="9" max="9" width="20.1796875" customWidth="1"/>
    <col min="10" max="10" width="18.81640625" customWidth="1"/>
    <col min="11" max="11" width="19" customWidth="1"/>
    <col min="12" max="12" width="21.81640625" customWidth="1"/>
    <col min="13" max="13" width="24.54296875" customWidth="1"/>
    <col min="14" max="14" width="29.81640625" customWidth="1"/>
    <col min="15" max="15" width="37.453125" customWidth="1"/>
    <col min="16" max="16" width="8.7265625" customWidth="1"/>
  </cols>
  <sheetData>
    <row r="1" spans="1:16" ht="41" x14ac:dyDescent="0.9">
      <c r="A1" s="404" t="s">
        <v>587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120"/>
    </row>
    <row r="2" spans="1:16" ht="16" customHeight="1" thickBot="1" x14ac:dyDescent="0.95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20"/>
    </row>
    <row r="3" spans="1:16" ht="25" customHeight="1" thickTop="1" thickBot="1" x14ac:dyDescent="0.95">
      <c r="A3" s="570" t="s">
        <v>463</v>
      </c>
      <c r="B3" s="566" t="s">
        <v>159</v>
      </c>
      <c r="C3" s="571"/>
      <c r="D3" s="255">
        <f>G20</f>
        <v>0</v>
      </c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20"/>
    </row>
    <row r="4" spans="1:16" ht="25" customHeight="1" thickTop="1" thickBot="1" x14ac:dyDescent="0.95">
      <c r="A4" s="570"/>
      <c r="B4" s="568" t="s">
        <v>124</v>
      </c>
      <c r="C4" s="569"/>
      <c r="D4" s="256">
        <f>I31</f>
        <v>0</v>
      </c>
      <c r="E4" s="161"/>
      <c r="F4" s="246"/>
      <c r="G4" s="359" t="s">
        <v>580</v>
      </c>
      <c r="H4" s="358"/>
      <c r="I4" s="358"/>
      <c r="J4" s="358"/>
      <c r="K4" s="161"/>
      <c r="L4" s="161"/>
      <c r="M4" s="161"/>
      <c r="N4" s="161"/>
      <c r="O4" s="161"/>
      <c r="P4" s="120"/>
    </row>
    <row r="5" spans="1:16" ht="25" customHeight="1" thickTop="1" thickBot="1" x14ac:dyDescent="0.95">
      <c r="A5" s="570"/>
      <c r="B5" s="527" t="s">
        <v>125</v>
      </c>
      <c r="C5" s="528"/>
      <c r="D5" s="272">
        <f>K55</f>
        <v>0</v>
      </c>
      <c r="E5" s="161"/>
      <c r="F5" s="329"/>
      <c r="G5" s="359" t="s">
        <v>582</v>
      </c>
      <c r="H5" s="358"/>
      <c r="I5" s="358"/>
      <c r="J5" s="358"/>
      <c r="K5" s="161"/>
      <c r="L5" s="161"/>
      <c r="M5" s="161"/>
      <c r="N5" s="161"/>
      <c r="O5" s="161"/>
      <c r="P5" s="120"/>
    </row>
    <row r="6" spans="1:16" ht="25" customHeight="1" thickBot="1" x14ac:dyDescent="0.95">
      <c r="A6" s="529" t="s">
        <v>126</v>
      </c>
      <c r="B6" s="530"/>
      <c r="C6" s="531"/>
      <c r="D6" s="257">
        <f>SUM(D2:D5)</f>
        <v>0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20"/>
    </row>
    <row r="7" spans="1:16" ht="21" customHeight="1" x14ac:dyDescent="0.9">
      <c r="A7" s="161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20"/>
    </row>
    <row r="8" spans="1:16" ht="37.5" customHeight="1" x14ac:dyDescent="0.8">
      <c r="A8" s="424" t="s">
        <v>83</v>
      </c>
      <c r="B8" s="424"/>
      <c r="C8" s="424"/>
      <c r="D8" s="424"/>
      <c r="E8" s="424"/>
      <c r="F8" s="424"/>
      <c r="G8" s="424"/>
      <c r="H8" s="424"/>
      <c r="I8" s="424"/>
      <c r="J8" s="424"/>
      <c r="K8" s="424"/>
      <c r="L8" s="424"/>
      <c r="M8" s="424"/>
      <c r="N8" s="424"/>
      <c r="O8" s="424"/>
      <c r="P8" s="88"/>
    </row>
    <row r="9" spans="1:16" ht="45.5" customHeight="1" thickBot="1" x14ac:dyDescent="0.65">
      <c r="A9" s="2"/>
      <c r="B9" s="9"/>
      <c r="C9" s="9"/>
      <c r="D9" s="365" t="s">
        <v>40</v>
      </c>
      <c r="E9" s="365"/>
      <c r="F9" s="365"/>
      <c r="G9" s="365"/>
      <c r="H9" s="365"/>
      <c r="I9" s="9"/>
      <c r="J9" s="407" t="s">
        <v>458</v>
      </c>
      <c r="K9" s="407"/>
      <c r="L9" s="407"/>
      <c r="M9" s="407"/>
      <c r="N9" s="8"/>
      <c r="O9" s="148" t="s">
        <v>408</v>
      </c>
      <c r="P9" s="12"/>
    </row>
    <row r="10" spans="1:16" ht="26.5" thickBot="1" x14ac:dyDescent="0.55000000000000004">
      <c r="A10" s="366" t="s">
        <v>42</v>
      </c>
      <c r="B10" s="366"/>
      <c r="C10" s="383"/>
      <c r="D10" s="12"/>
      <c r="E10" s="367" t="s">
        <v>43</v>
      </c>
      <c r="F10" s="368"/>
      <c r="G10" s="230" t="s">
        <v>44</v>
      </c>
      <c r="H10" s="22" t="s">
        <v>45</v>
      </c>
      <c r="I10" s="16"/>
      <c r="J10" s="12"/>
      <c r="K10" s="381" t="s">
        <v>43</v>
      </c>
      <c r="L10" s="382"/>
      <c r="M10" s="76" t="s">
        <v>44</v>
      </c>
      <c r="N10" s="60" t="s">
        <v>73</v>
      </c>
      <c r="O10" s="12"/>
      <c r="P10" s="12"/>
    </row>
    <row r="11" spans="1:16" ht="52" customHeight="1" thickTop="1" thickBot="1" x14ac:dyDescent="0.5">
      <c r="A11" s="572" t="s">
        <v>445</v>
      </c>
      <c r="B11" s="574" t="s">
        <v>441</v>
      </c>
      <c r="C11" s="383"/>
      <c r="D11" s="226" t="s">
        <v>48</v>
      </c>
      <c r="E11" s="576"/>
      <c r="F11" s="577"/>
      <c r="G11" s="274">
        <v>0</v>
      </c>
      <c r="H11" s="229" t="e">
        <f>INDEX('iKM-PI Quality '!C4:C26, MATCH(E11, 'iKM-PI Quality '!A4:A26, 0))</f>
        <v>#N/A</v>
      </c>
      <c r="I11" s="16"/>
      <c r="J11" s="70" t="s">
        <v>49</v>
      </c>
      <c r="K11" s="576"/>
      <c r="L11" s="577"/>
      <c r="M11" s="274"/>
      <c r="N11" s="578" t="s">
        <v>414</v>
      </c>
      <c r="O11" s="12"/>
      <c r="P11" s="12"/>
    </row>
    <row r="12" spans="1:16" ht="52" customHeight="1" thickBot="1" x14ac:dyDescent="0.5">
      <c r="A12" s="573"/>
      <c r="B12" s="575"/>
      <c r="C12" s="383"/>
      <c r="D12" s="227" t="s">
        <v>50</v>
      </c>
      <c r="E12" s="576"/>
      <c r="F12" s="577"/>
      <c r="G12" s="274">
        <v>0</v>
      </c>
      <c r="H12" s="229" t="e">
        <f>INDEX('iKM-PI Quality '!C10:C27, MATCH(E12, 'iKM-PI Quality '!A10:A27, 0))</f>
        <v>#N/A</v>
      </c>
      <c r="I12" s="16"/>
      <c r="J12" s="71" t="s">
        <v>51</v>
      </c>
      <c r="K12" s="576"/>
      <c r="L12" s="577"/>
      <c r="M12" s="274"/>
      <c r="N12" s="578"/>
      <c r="O12" s="12"/>
      <c r="P12" s="12"/>
    </row>
    <row r="13" spans="1:16" ht="52" customHeight="1" thickBot="1" x14ac:dyDescent="0.5">
      <c r="A13" s="573"/>
      <c r="B13" s="575"/>
      <c r="C13" s="383"/>
      <c r="D13" s="228" t="s">
        <v>52</v>
      </c>
      <c r="E13" s="576"/>
      <c r="F13" s="577"/>
      <c r="G13" s="274">
        <v>0</v>
      </c>
      <c r="H13" s="229" t="e">
        <f>INDEX('iKM-PI Quality '!C10:C28, MATCH(E13, 'iKM-PI Quality '!A10:A28, 0))</f>
        <v>#N/A</v>
      </c>
      <c r="I13" s="16"/>
      <c r="J13" s="71" t="s">
        <v>53</v>
      </c>
      <c r="K13" s="576"/>
      <c r="L13" s="577"/>
      <c r="M13" s="274"/>
      <c r="N13" s="578"/>
      <c r="O13" s="12"/>
      <c r="P13" s="12"/>
    </row>
    <row r="14" spans="1:16" ht="52" customHeight="1" thickBot="1" x14ac:dyDescent="0.5">
      <c r="A14" s="573"/>
      <c r="B14" s="575"/>
      <c r="C14" s="383"/>
      <c r="D14" s="228" t="s">
        <v>54</v>
      </c>
      <c r="E14" s="576"/>
      <c r="F14" s="577"/>
      <c r="G14" s="274">
        <v>0</v>
      </c>
      <c r="H14" s="229" t="e">
        <f>INDEX('iKM-PI Quality '!C5:C29, MATCH(E14, 'iKM-PI Quality '!A5:A29, 0))</f>
        <v>#N/A</v>
      </c>
      <c r="I14" s="16"/>
      <c r="J14" s="71" t="s">
        <v>55</v>
      </c>
      <c r="K14" s="576"/>
      <c r="L14" s="577"/>
      <c r="M14" s="274"/>
      <c r="N14" s="12"/>
      <c r="O14" s="12"/>
      <c r="P14" s="12"/>
    </row>
    <row r="15" spans="1:16" ht="52" customHeight="1" thickBot="1" x14ac:dyDescent="0.5">
      <c r="A15" s="573"/>
      <c r="B15" s="575"/>
      <c r="C15" s="383"/>
      <c r="D15" s="228" t="s">
        <v>56</v>
      </c>
      <c r="E15" s="576"/>
      <c r="F15" s="577"/>
      <c r="G15" s="274">
        <v>0</v>
      </c>
      <c r="H15" s="229" t="e">
        <f>INDEX('iKM-PI Quality '!C3:C30, MATCH(E15, 'iKM-PI Quality '!A3:A30, 0))</f>
        <v>#N/A</v>
      </c>
      <c r="I15" s="16"/>
      <c r="J15" s="71" t="s">
        <v>57</v>
      </c>
      <c r="K15" s="576"/>
      <c r="L15" s="577"/>
      <c r="M15" s="274"/>
      <c r="N15" s="12"/>
      <c r="O15" s="12"/>
      <c r="P15" s="12"/>
    </row>
    <row r="16" spans="1:16" ht="52" customHeight="1" thickBot="1" x14ac:dyDescent="0.5">
      <c r="A16" s="12"/>
      <c r="B16" s="12"/>
      <c r="C16" s="383"/>
      <c r="D16" s="227" t="s">
        <v>58</v>
      </c>
      <c r="E16" s="576"/>
      <c r="F16" s="577"/>
      <c r="G16" s="274">
        <v>0</v>
      </c>
      <c r="H16" s="229" t="e">
        <f>INDEX('iKM-PI Quality '!C11:C31, MATCH(E16, 'iKM-PI Quality '!A11:A31, 0))</f>
        <v>#N/A</v>
      </c>
      <c r="I16" s="16"/>
      <c r="J16" s="72" t="s">
        <v>59</v>
      </c>
      <c r="K16" s="576"/>
      <c r="L16" s="577"/>
      <c r="M16" s="274"/>
      <c r="N16" s="12"/>
      <c r="O16" s="12"/>
      <c r="P16" s="12"/>
    </row>
    <row r="17" spans="1:19" ht="22.5" customHeight="1" thickBot="1" x14ac:dyDescent="0.5">
      <c r="A17" s="12"/>
      <c r="B17" s="12"/>
      <c r="C17" s="12"/>
      <c r="D17" s="396" t="s">
        <v>86</v>
      </c>
      <c r="E17" s="397"/>
      <c r="F17" s="398"/>
      <c r="G17" s="274">
        <v>0</v>
      </c>
      <c r="H17" s="12"/>
      <c r="I17" s="12"/>
      <c r="J17" s="12"/>
      <c r="K17" s="12"/>
      <c r="L17" s="12"/>
      <c r="M17" s="12"/>
      <c r="N17" s="12"/>
      <c r="O17" s="12"/>
      <c r="P17" s="12"/>
    </row>
    <row r="18" spans="1:19" ht="21.5" customHeight="1" thickBot="1" x14ac:dyDescent="0.5">
      <c r="A18" s="12"/>
      <c r="B18" s="12"/>
      <c r="C18" s="12"/>
      <c r="D18" s="396" t="s">
        <v>61</v>
      </c>
      <c r="E18" s="397"/>
      <c r="F18" s="397"/>
      <c r="G18" s="276">
        <f>SUM(G11:G17)</f>
        <v>0</v>
      </c>
      <c r="H18" s="12"/>
      <c r="I18" s="56" t="s">
        <v>62</v>
      </c>
      <c r="J18" s="56"/>
      <c r="K18" s="56"/>
      <c r="L18" s="56" t="s">
        <v>462</v>
      </c>
      <c r="M18" s="56"/>
      <c r="N18" s="57"/>
      <c r="O18" s="12"/>
      <c r="P18" s="12"/>
    </row>
    <row r="19" spans="1:19" ht="21.5" customHeight="1" thickBot="1" x14ac:dyDescent="0.5">
      <c r="A19" s="12"/>
      <c r="B19" s="12"/>
      <c r="C19" s="12"/>
      <c r="D19" s="401" t="s">
        <v>64</v>
      </c>
      <c r="E19" s="402"/>
      <c r="F19" s="402"/>
      <c r="G19" s="276">
        <f>MIN(100,G18/0.6)</f>
        <v>0</v>
      </c>
      <c r="H19" s="12"/>
      <c r="I19" s="399" t="s">
        <v>65</v>
      </c>
      <c r="J19" s="399"/>
      <c r="K19" s="399"/>
      <c r="L19" s="399"/>
      <c r="M19" s="399"/>
      <c r="N19" s="400"/>
      <c r="O19" s="38"/>
      <c r="P19" s="38"/>
      <c r="Q19" s="11"/>
      <c r="R19" s="11"/>
      <c r="S19" s="11"/>
    </row>
    <row r="20" spans="1:19" ht="21.5" thickBot="1" x14ac:dyDescent="0.5">
      <c r="A20" s="12"/>
      <c r="B20" s="12"/>
      <c r="C20" s="12"/>
      <c r="D20" s="392" t="s">
        <v>66</v>
      </c>
      <c r="E20" s="393"/>
      <c r="F20" s="393"/>
      <c r="G20" s="277">
        <f>(G19*55%)</f>
        <v>0</v>
      </c>
      <c r="H20" s="12"/>
      <c r="I20" s="399" t="s">
        <v>67</v>
      </c>
      <c r="J20" s="399"/>
      <c r="K20" s="399"/>
      <c r="L20" s="399"/>
      <c r="M20" s="399"/>
      <c r="N20" s="400"/>
      <c r="O20" s="12"/>
      <c r="P20" s="12"/>
    </row>
    <row r="21" spans="1:19" ht="21.5" thickTop="1" x14ac:dyDescent="0.35">
      <c r="A21" s="12"/>
      <c r="B21" s="12"/>
      <c r="C21" s="12"/>
      <c r="D21" s="12"/>
      <c r="E21" s="12"/>
      <c r="F21" s="12"/>
      <c r="G21" s="12"/>
      <c r="H21" s="12"/>
      <c r="I21" s="399" t="s">
        <v>68</v>
      </c>
      <c r="J21" s="399"/>
      <c r="K21" s="399"/>
      <c r="L21" s="399"/>
      <c r="M21" s="399"/>
      <c r="N21" s="400"/>
      <c r="O21" s="12"/>
      <c r="P21" s="12"/>
    </row>
    <row r="22" spans="1:19" ht="21" x14ac:dyDescent="0.35">
      <c r="A22" s="12"/>
      <c r="B22" s="12"/>
      <c r="C22" s="12"/>
      <c r="D22" s="12"/>
      <c r="E22" s="12"/>
      <c r="F22" s="12"/>
      <c r="G22" s="12"/>
      <c r="H22" s="12"/>
      <c r="I22" s="399" t="s">
        <v>69</v>
      </c>
      <c r="J22" s="399"/>
      <c r="K22" s="399"/>
      <c r="L22" s="399"/>
      <c r="M22" s="399"/>
      <c r="N22" s="400"/>
      <c r="O22" s="12"/>
      <c r="P22" s="12"/>
    </row>
    <row r="23" spans="1:19" ht="21.5" thickBot="1" x14ac:dyDescent="0.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9" ht="21.5" thickBot="1" x14ac:dyDescent="0.55000000000000004">
      <c r="A24" s="379"/>
      <c r="B24" s="380"/>
      <c r="C24" s="380"/>
      <c r="D24" s="380"/>
      <c r="E24" s="380"/>
      <c r="F24" s="380"/>
      <c r="G24" s="380"/>
      <c r="H24" s="380"/>
      <c r="I24" s="380"/>
      <c r="J24" s="380"/>
      <c r="K24" s="380"/>
      <c r="L24" s="380"/>
      <c r="M24" s="380"/>
      <c r="N24" s="380"/>
      <c r="O24" s="380"/>
      <c r="P24" s="122"/>
    </row>
    <row r="25" spans="1:19" ht="37.5" customHeight="1" x14ac:dyDescent="0.8">
      <c r="A25" s="424" t="s">
        <v>87</v>
      </c>
      <c r="B25" s="424"/>
      <c r="C25" s="424"/>
      <c r="D25" s="424"/>
      <c r="E25" s="424"/>
      <c r="F25" s="424"/>
      <c r="G25" s="424"/>
      <c r="H25" s="424"/>
      <c r="I25" s="424"/>
      <c r="J25" s="424"/>
      <c r="K25" s="424"/>
      <c r="L25" s="424"/>
      <c r="M25" s="424"/>
      <c r="N25" s="424"/>
      <c r="O25" s="424"/>
      <c r="P25" s="88"/>
    </row>
    <row r="26" spans="1:19" ht="16.5" customHeight="1" thickBot="1" x14ac:dyDescent="0.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9" ht="21.75" customHeight="1" thickTop="1" thickBot="1" x14ac:dyDescent="0.55000000000000004">
      <c r="A27" s="463" t="s">
        <v>561</v>
      </c>
      <c r="B27" s="463"/>
      <c r="C27" s="12"/>
      <c r="D27" s="457" t="s">
        <v>71</v>
      </c>
      <c r="E27" s="458"/>
      <c r="F27" s="459"/>
      <c r="G27" s="459"/>
      <c r="H27" s="460"/>
      <c r="I27" s="236" t="s">
        <v>72</v>
      </c>
      <c r="J27" s="12"/>
      <c r="K27" s="430" t="s">
        <v>73</v>
      </c>
      <c r="L27" s="431"/>
      <c r="M27" s="12"/>
      <c r="N27" s="12"/>
      <c r="O27" s="12"/>
      <c r="P27" s="12"/>
    </row>
    <row r="28" spans="1:19" ht="47" customHeight="1" thickTop="1" thickBot="1" x14ac:dyDescent="0.4">
      <c r="A28" s="463"/>
      <c r="B28" s="463"/>
      <c r="C28" s="12"/>
      <c r="D28" s="579"/>
      <c r="E28" s="580"/>
      <c r="F28" s="580"/>
      <c r="G28" s="580"/>
      <c r="H28" s="580"/>
      <c r="I28" s="279">
        <v>0</v>
      </c>
      <c r="J28" s="12"/>
      <c r="K28" s="437" t="s">
        <v>560</v>
      </c>
      <c r="L28" s="437"/>
      <c r="M28" s="12"/>
      <c r="N28" s="12"/>
      <c r="O28" s="12"/>
      <c r="P28" s="12"/>
    </row>
    <row r="29" spans="1:19" ht="47" customHeight="1" thickTop="1" thickBot="1" x14ac:dyDescent="0.4">
      <c r="A29" s="463"/>
      <c r="B29" s="463"/>
      <c r="C29" s="12"/>
      <c r="D29" s="579"/>
      <c r="E29" s="580"/>
      <c r="F29" s="580"/>
      <c r="G29" s="580"/>
      <c r="H29" s="580"/>
      <c r="I29" s="280">
        <v>0</v>
      </c>
      <c r="J29" s="12"/>
      <c r="K29" s="438"/>
      <c r="L29" s="438"/>
      <c r="M29" s="12"/>
      <c r="N29" s="12"/>
      <c r="O29" s="12"/>
      <c r="P29" s="12"/>
    </row>
    <row r="30" spans="1:19" ht="19.5" customHeight="1" thickTop="1" x14ac:dyDescent="0.45">
      <c r="A30" s="463"/>
      <c r="B30" s="463"/>
      <c r="C30" s="12"/>
      <c r="D30" s="12"/>
      <c r="E30" s="12"/>
      <c r="F30" s="12"/>
      <c r="G30" s="452" t="s">
        <v>75</v>
      </c>
      <c r="H30" s="402"/>
      <c r="I30" s="281">
        <f>MIN(40,I28+I29)</f>
        <v>0</v>
      </c>
      <c r="J30" s="12"/>
      <c r="K30" s="438"/>
      <c r="L30" s="438"/>
      <c r="M30" s="12"/>
      <c r="N30" s="12"/>
      <c r="O30" s="12"/>
      <c r="P30" s="12"/>
    </row>
    <row r="31" spans="1:19" ht="25" customHeight="1" thickBot="1" x14ac:dyDescent="0.5">
      <c r="A31" s="463"/>
      <c r="B31" s="463"/>
      <c r="C31" s="12"/>
      <c r="D31" s="12"/>
      <c r="E31" s="12"/>
      <c r="F31" s="12"/>
      <c r="G31" s="453" t="s">
        <v>66</v>
      </c>
      <c r="H31" s="559"/>
      <c r="I31" s="282">
        <f>SUM(I30/40*15)</f>
        <v>0</v>
      </c>
      <c r="J31" s="12"/>
      <c r="K31" s="438"/>
      <c r="L31" s="438"/>
      <c r="M31" s="12"/>
      <c r="N31" s="12"/>
      <c r="O31" s="12"/>
      <c r="P31" s="12"/>
    </row>
    <row r="32" spans="1:19" ht="21.5" thickBot="1" x14ac:dyDescent="0.4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ht="21.5" thickBot="1" x14ac:dyDescent="0.55000000000000004">
      <c r="A33" s="379"/>
      <c r="B33" s="380"/>
      <c r="C33" s="380"/>
      <c r="D33" s="380"/>
      <c r="E33" s="380"/>
      <c r="F33" s="380"/>
      <c r="G33" s="380"/>
      <c r="H33" s="380"/>
      <c r="I33" s="380"/>
      <c r="J33" s="380"/>
      <c r="K33" s="380"/>
      <c r="L33" s="380"/>
      <c r="M33" s="380"/>
      <c r="N33" s="380"/>
      <c r="O33" s="380"/>
      <c r="P33" s="122"/>
    </row>
    <row r="34" spans="1:16" ht="37.5" customHeight="1" x14ac:dyDescent="0.8">
      <c r="A34" s="424" t="s">
        <v>452</v>
      </c>
      <c r="B34" s="424"/>
      <c r="C34" s="424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4"/>
      <c r="O34" s="424"/>
      <c r="P34" s="88"/>
    </row>
    <row r="35" spans="1:16" ht="21" x14ac:dyDescent="0.5">
      <c r="A35" s="1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21" x14ac:dyDescent="0.5">
      <c r="A36" s="12"/>
      <c r="B36" s="441" t="s">
        <v>88</v>
      </c>
      <c r="C36" s="444"/>
      <c r="D36" s="445"/>
      <c r="E36" s="12"/>
      <c r="F36" s="12"/>
      <c r="G36" s="12"/>
      <c r="H36" s="441" t="s">
        <v>89</v>
      </c>
      <c r="I36" s="444"/>
      <c r="J36" s="445"/>
      <c r="K36" s="12"/>
      <c r="L36" s="12"/>
      <c r="M36" s="12"/>
      <c r="N36" s="12"/>
      <c r="O36" s="12"/>
      <c r="P36" s="12"/>
    </row>
    <row r="37" spans="1:16" ht="21" x14ac:dyDescent="0.5">
      <c r="A37" s="12"/>
      <c r="B37" s="12"/>
      <c r="C37" s="447" t="s">
        <v>90</v>
      </c>
      <c r="D37" s="448"/>
      <c r="E37" s="448"/>
      <c r="F37" s="449"/>
      <c r="G37" s="12"/>
      <c r="H37" s="12"/>
      <c r="I37" s="124" t="s">
        <v>91</v>
      </c>
      <c r="J37" s="124"/>
      <c r="K37" s="124"/>
      <c r="L37" s="125"/>
      <c r="M37" s="126"/>
      <c r="N37" s="12"/>
      <c r="O37" s="12"/>
      <c r="P37" s="12"/>
    </row>
    <row r="38" spans="1:16" ht="21" x14ac:dyDescent="0.5">
      <c r="A38" s="12"/>
      <c r="B38" s="12"/>
      <c r="C38" s="432" t="s">
        <v>92</v>
      </c>
      <c r="D38" s="433"/>
      <c r="E38" s="433"/>
      <c r="F38" s="433"/>
      <c r="G38" s="433"/>
      <c r="H38" s="12"/>
      <c r="I38" s="124" t="s">
        <v>93</v>
      </c>
      <c r="J38" s="124"/>
      <c r="K38" s="124"/>
      <c r="L38" s="124"/>
      <c r="M38" s="127"/>
      <c r="N38" s="12"/>
      <c r="O38" s="12"/>
      <c r="P38" s="12"/>
    </row>
    <row r="39" spans="1:16" ht="21" x14ac:dyDescent="0.5">
      <c r="A39" s="12"/>
      <c r="B39" s="441" t="s">
        <v>94</v>
      </c>
      <c r="C39" s="442"/>
      <c r="D39" s="443"/>
      <c r="E39" s="12"/>
      <c r="F39" s="12"/>
      <c r="G39" s="12"/>
      <c r="H39" s="12"/>
      <c r="I39" s="124" t="s">
        <v>95</v>
      </c>
      <c r="J39" s="128"/>
      <c r="K39" s="128"/>
      <c r="L39" s="128"/>
      <c r="M39" s="127"/>
      <c r="N39" s="12"/>
      <c r="O39" s="12"/>
      <c r="P39" s="12"/>
    </row>
    <row r="40" spans="1:16" ht="21" x14ac:dyDescent="0.5">
      <c r="A40" s="12"/>
      <c r="B40" s="12"/>
      <c r="C40" s="450" t="s">
        <v>96</v>
      </c>
      <c r="D40" s="451"/>
      <c r="E40" s="451"/>
      <c r="F40" s="451"/>
      <c r="G40" s="126"/>
      <c r="H40" s="12"/>
      <c r="I40" s="124" t="s">
        <v>97</v>
      </c>
      <c r="J40" s="128"/>
      <c r="K40" s="128"/>
      <c r="L40" s="128"/>
      <c r="M40" s="127"/>
      <c r="N40" s="12"/>
      <c r="O40" s="12"/>
      <c r="P40" s="12"/>
    </row>
    <row r="41" spans="1:16" ht="21" x14ac:dyDescent="0.5">
      <c r="A41" s="12"/>
      <c r="B41" s="12"/>
      <c r="C41" s="124" t="s">
        <v>98</v>
      </c>
      <c r="D41" s="128"/>
      <c r="E41" s="129"/>
      <c r="F41" s="129"/>
      <c r="G41" s="127"/>
      <c r="H41" s="12"/>
      <c r="I41" s="124" t="s">
        <v>99</v>
      </c>
      <c r="J41" s="128"/>
      <c r="K41" s="128"/>
      <c r="L41" s="128"/>
      <c r="M41" s="127"/>
      <c r="N41" s="12"/>
      <c r="O41" s="12"/>
      <c r="P41" s="12"/>
    </row>
    <row r="42" spans="1:16" ht="21" x14ac:dyDescent="0.5">
      <c r="A42" s="12"/>
      <c r="B42" s="12"/>
      <c r="C42" s="124" t="s">
        <v>100</v>
      </c>
      <c r="D42" s="128"/>
      <c r="E42" s="128"/>
      <c r="F42" s="128"/>
      <c r="G42" s="130"/>
      <c r="H42" s="12"/>
      <c r="I42" s="131" t="s">
        <v>101</v>
      </c>
      <c r="J42" s="132"/>
      <c r="K42" s="132"/>
      <c r="L42" s="132"/>
      <c r="M42" s="127"/>
      <c r="N42" s="12"/>
      <c r="O42" s="12"/>
      <c r="P42" s="12"/>
    </row>
    <row r="43" spans="1:16" ht="21" x14ac:dyDescent="0.5">
      <c r="A43" s="12"/>
      <c r="B43" s="12"/>
      <c r="C43" s="133" t="s">
        <v>102</v>
      </c>
      <c r="D43" s="134"/>
      <c r="E43" s="134"/>
      <c r="F43" s="134"/>
      <c r="G43" s="135"/>
      <c r="H43" s="12"/>
      <c r="I43" s="154" t="s">
        <v>433</v>
      </c>
      <c r="J43" s="136"/>
      <c r="K43" s="136"/>
      <c r="L43" s="137"/>
      <c r="M43" s="136"/>
      <c r="N43" s="12"/>
      <c r="O43" s="12"/>
      <c r="P43" s="12"/>
    </row>
    <row r="44" spans="1:16" ht="21" x14ac:dyDescent="0.5">
      <c r="A44" s="12"/>
      <c r="B44" s="12"/>
      <c r="C44" s="124" t="s">
        <v>103</v>
      </c>
      <c r="D44" s="128"/>
      <c r="E44" s="128"/>
      <c r="F44" s="129"/>
      <c r="G44" s="127"/>
      <c r="H44" s="446" t="s">
        <v>104</v>
      </c>
      <c r="I44" s="442"/>
      <c r="J44" s="443"/>
      <c r="K44" s="12"/>
      <c r="L44" s="12"/>
      <c r="M44" s="12"/>
      <c r="N44" s="12"/>
      <c r="O44" s="12"/>
      <c r="P44" s="12"/>
    </row>
    <row r="45" spans="1:16" ht="21" x14ac:dyDescent="0.5">
      <c r="A45" s="12"/>
      <c r="B45" s="12"/>
      <c r="C45" s="124" t="s">
        <v>105</v>
      </c>
      <c r="D45" s="128"/>
      <c r="E45" s="128"/>
      <c r="F45" s="128"/>
      <c r="G45" s="127"/>
      <c r="H45" s="12"/>
      <c r="I45" s="124" t="s">
        <v>106</v>
      </c>
      <c r="J45" s="124"/>
      <c r="K45" s="124"/>
      <c r="L45" s="12"/>
      <c r="M45" s="12"/>
      <c r="N45" s="12"/>
      <c r="O45" s="12"/>
      <c r="P45" s="12"/>
    </row>
    <row r="46" spans="1:16" ht="23.25" customHeight="1" x14ac:dyDescent="0.5">
      <c r="A46" s="439" t="s">
        <v>516</v>
      </c>
      <c r="B46" s="440"/>
      <c r="C46" s="124" t="s">
        <v>107</v>
      </c>
      <c r="D46" s="128"/>
      <c r="E46" s="128"/>
      <c r="F46" s="128"/>
      <c r="G46" s="127"/>
      <c r="H46" s="12"/>
      <c r="I46" s="124" t="s">
        <v>108</v>
      </c>
      <c r="J46" s="124"/>
      <c r="K46" s="124"/>
      <c r="L46" s="12"/>
      <c r="M46" s="430" t="s">
        <v>73</v>
      </c>
      <c r="N46" s="431"/>
      <c r="O46" s="12"/>
      <c r="P46" s="12"/>
    </row>
    <row r="47" spans="1:16" ht="21" customHeight="1" x14ac:dyDescent="0.5">
      <c r="A47" s="439"/>
      <c r="B47" s="440"/>
      <c r="C47" s="124" t="s">
        <v>109</v>
      </c>
      <c r="D47" s="128"/>
      <c r="E47" s="128"/>
      <c r="F47" s="129"/>
      <c r="G47" s="127"/>
      <c r="H47" s="12"/>
      <c r="I47" s="124" t="s">
        <v>110</v>
      </c>
      <c r="J47" s="124"/>
      <c r="K47" s="124"/>
      <c r="L47" s="12"/>
      <c r="M47" s="437" t="s">
        <v>510</v>
      </c>
      <c r="N47" s="437"/>
      <c r="O47" s="12"/>
      <c r="P47" s="12"/>
    </row>
    <row r="48" spans="1:16" ht="21" customHeight="1" x14ac:dyDescent="0.5">
      <c r="A48" s="439"/>
      <c r="B48" s="440"/>
      <c r="C48" s="124" t="s">
        <v>111</v>
      </c>
      <c r="D48" s="128"/>
      <c r="E48" s="129"/>
      <c r="F48" s="129"/>
      <c r="G48" s="127"/>
      <c r="H48" s="12"/>
      <c r="I48" s="124" t="s">
        <v>112</v>
      </c>
      <c r="J48" s="124"/>
      <c r="K48" s="124"/>
      <c r="L48" s="12"/>
      <c r="M48" s="438"/>
      <c r="N48" s="438"/>
      <c r="O48" s="12"/>
      <c r="P48" s="12"/>
    </row>
    <row r="49" spans="1:16" ht="21" customHeight="1" x14ac:dyDescent="0.5">
      <c r="A49" s="439"/>
      <c r="B49" s="440"/>
      <c r="C49" s="124" t="s">
        <v>113</v>
      </c>
      <c r="D49" s="128"/>
      <c r="E49" s="128"/>
      <c r="F49" s="128"/>
      <c r="G49" s="127"/>
      <c r="H49" s="12"/>
      <c r="I49" s="124" t="s">
        <v>114</v>
      </c>
      <c r="J49" s="124"/>
      <c r="K49" s="124"/>
      <c r="L49" s="12"/>
      <c r="M49" s="438"/>
      <c r="N49" s="438"/>
      <c r="O49" s="12"/>
      <c r="P49" s="12"/>
    </row>
    <row r="50" spans="1:16" ht="21" customHeight="1" x14ac:dyDescent="0.5">
      <c r="A50" s="439"/>
      <c r="B50" s="440"/>
      <c r="C50" s="124" t="s">
        <v>115</v>
      </c>
      <c r="D50" s="128"/>
      <c r="E50" s="128"/>
      <c r="F50" s="128"/>
      <c r="G50" s="127"/>
      <c r="H50" s="12"/>
      <c r="I50" s="435" t="s">
        <v>416</v>
      </c>
      <c r="J50" s="434"/>
      <c r="K50" s="436"/>
      <c r="L50" s="12"/>
      <c r="M50" s="12"/>
      <c r="N50" s="12"/>
      <c r="O50" s="12"/>
      <c r="P50" s="12"/>
    </row>
    <row r="51" spans="1:16" ht="21" customHeight="1" x14ac:dyDescent="0.5">
      <c r="A51" s="12"/>
      <c r="B51" s="12"/>
      <c r="C51" s="124" t="s">
        <v>116</v>
      </c>
      <c r="D51" s="128"/>
      <c r="E51" s="128"/>
      <c r="F51" s="128"/>
      <c r="G51" s="127"/>
      <c r="H51" s="12"/>
      <c r="I51" s="435" t="s">
        <v>434</v>
      </c>
      <c r="J51" s="434"/>
      <c r="K51" s="436"/>
      <c r="L51" s="12"/>
      <c r="M51" s="12"/>
      <c r="N51" s="12"/>
      <c r="O51" s="12"/>
      <c r="P51" s="12"/>
    </row>
    <row r="52" spans="1:16" ht="21" customHeight="1" x14ac:dyDescent="0.5">
      <c r="A52" s="12"/>
      <c r="B52" s="12"/>
      <c r="C52" s="124" t="s">
        <v>117</v>
      </c>
      <c r="D52" s="128"/>
      <c r="E52" s="128"/>
      <c r="F52" s="128"/>
      <c r="G52" s="127"/>
      <c r="H52" s="12"/>
      <c r="I52" s="435" t="s">
        <v>417</v>
      </c>
      <c r="J52" s="434"/>
      <c r="K52" s="436"/>
      <c r="L52" s="12"/>
      <c r="M52" s="12"/>
      <c r="N52" s="12"/>
      <c r="O52" s="12"/>
      <c r="P52" s="12"/>
    </row>
    <row r="53" spans="1:16" ht="27" customHeight="1" x14ac:dyDescent="0.5">
      <c r="A53" s="12"/>
      <c r="B53" s="12"/>
      <c r="C53" s="124" t="s">
        <v>118</v>
      </c>
      <c r="D53" s="128"/>
      <c r="E53" s="128"/>
      <c r="F53" s="128"/>
      <c r="G53" s="127"/>
      <c r="H53" s="12"/>
      <c r="I53" s="434" t="s">
        <v>418</v>
      </c>
      <c r="J53" s="434"/>
      <c r="K53" s="434"/>
      <c r="L53" s="12"/>
      <c r="M53" s="12"/>
      <c r="N53" s="12"/>
      <c r="O53" s="12"/>
      <c r="P53" s="12"/>
    </row>
    <row r="54" spans="1:16" ht="21.5" thickBot="1" x14ac:dyDescent="0.55000000000000004">
      <c r="A54" s="12"/>
      <c r="B54" s="12"/>
      <c r="C54" s="426" t="s">
        <v>119</v>
      </c>
      <c r="D54" s="427"/>
      <c r="E54" s="427"/>
      <c r="F54" s="427"/>
      <c r="G54" s="127"/>
      <c r="H54" s="12"/>
      <c r="I54" s="12"/>
      <c r="J54" s="12"/>
      <c r="K54" s="12"/>
      <c r="L54" s="12"/>
      <c r="M54" s="12"/>
      <c r="N54" s="12"/>
      <c r="O54" s="12"/>
      <c r="P54" s="12"/>
    </row>
    <row r="55" spans="1:16" ht="22" thickTop="1" thickBot="1" x14ac:dyDescent="0.55000000000000004">
      <c r="A55" s="12"/>
      <c r="B55" s="12"/>
      <c r="C55" s="12"/>
      <c r="D55" s="12"/>
      <c r="E55" s="12"/>
      <c r="F55" s="12"/>
      <c r="G55" s="12"/>
      <c r="H55" s="12"/>
      <c r="I55" s="428" t="s">
        <v>120</v>
      </c>
      <c r="J55" s="429"/>
      <c r="K55" s="238">
        <v>0</v>
      </c>
      <c r="L55" s="12"/>
      <c r="M55" s="12"/>
      <c r="N55" s="12"/>
      <c r="O55" s="12"/>
      <c r="P55" s="12"/>
    </row>
    <row r="56" spans="1:16" ht="21.5" thickTop="1" x14ac:dyDescent="0.3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</sheetData>
  <sheetProtection algorithmName="SHA-512" hashValue="3OWDPyAE1XncZEqBKtUfzCIk95KxOTVEHmDR5Dd5Ey4mWxwXXzhbSn5KAthoGN7UwYvcmpfGVeJSa+SitK1AHQ==" saltValue="UzWSMVDYUqaS0Fbo9Z7TCw==" spinCount="100000" sheet="1" selectLockedCells="1"/>
  <dataConsolidate/>
  <mergeCells count="66">
    <mergeCell ref="N11:N13"/>
    <mergeCell ref="A1:O1"/>
    <mergeCell ref="A8:O8"/>
    <mergeCell ref="D9:H9"/>
    <mergeCell ref="J9:M9"/>
    <mergeCell ref="B3:C3"/>
    <mergeCell ref="B4:C4"/>
    <mergeCell ref="B5:C5"/>
    <mergeCell ref="A6:C6"/>
    <mergeCell ref="A3:A5"/>
    <mergeCell ref="G4:J4"/>
    <mergeCell ref="G5:J5"/>
    <mergeCell ref="E12:F12"/>
    <mergeCell ref="K12:L12"/>
    <mergeCell ref="A10:B10"/>
    <mergeCell ref="C10:C16"/>
    <mergeCell ref="E10:F10"/>
    <mergeCell ref="K10:L10"/>
    <mergeCell ref="E11:F11"/>
    <mergeCell ref="K11:L11"/>
    <mergeCell ref="E13:F13"/>
    <mergeCell ref="K13:L13"/>
    <mergeCell ref="E14:F14"/>
    <mergeCell ref="K14:L14"/>
    <mergeCell ref="E15:F15"/>
    <mergeCell ref="A11:A15"/>
    <mergeCell ref="B11:B15"/>
    <mergeCell ref="I53:K53"/>
    <mergeCell ref="C54:F54"/>
    <mergeCell ref="I55:J55"/>
    <mergeCell ref="C37:F37"/>
    <mergeCell ref="D27:H27"/>
    <mergeCell ref="K27:L27"/>
    <mergeCell ref="D28:H28"/>
    <mergeCell ref="D29:H29"/>
    <mergeCell ref="G30:H30"/>
    <mergeCell ref="G31:H31"/>
    <mergeCell ref="A33:O33"/>
    <mergeCell ref="A34:O34"/>
    <mergeCell ref="M46:N46"/>
    <mergeCell ref="I50:K50"/>
    <mergeCell ref="I51:K51"/>
    <mergeCell ref="I52:K52"/>
    <mergeCell ref="M47:N49"/>
    <mergeCell ref="H44:J44"/>
    <mergeCell ref="B36:D36"/>
    <mergeCell ref="H36:J36"/>
    <mergeCell ref="A27:B31"/>
    <mergeCell ref="A46:B50"/>
    <mergeCell ref="K28:L31"/>
    <mergeCell ref="C38:G38"/>
    <mergeCell ref="B39:D39"/>
    <mergeCell ref="C40:F40"/>
    <mergeCell ref="A25:O25"/>
    <mergeCell ref="K15:L15"/>
    <mergeCell ref="E16:F16"/>
    <mergeCell ref="K16:L16"/>
    <mergeCell ref="D17:F17"/>
    <mergeCell ref="D18:F18"/>
    <mergeCell ref="D19:F19"/>
    <mergeCell ref="I19:N19"/>
    <mergeCell ref="D20:F20"/>
    <mergeCell ref="I20:N20"/>
    <mergeCell ref="I21:N21"/>
    <mergeCell ref="I22:N22"/>
    <mergeCell ref="A24:O24"/>
  </mergeCells>
  <hyperlinks>
    <hyperlink ref="O9" r:id="rId1" display="Link to Pracice Insights Quality Help Menu" xr:uid="{CE3DBA98-2FB2-4A65-BD56-C0BD9CE14DDA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4411D72-E399-4377-BE6C-CF35C0452A34}">
          <x14:formula1>
            <xm:f>'iKM-PI Quality '!$A$3:$A$26</xm:f>
          </x14:formula1>
          <xm:sqref>K11:L16 E11:F16</xm:sqref>
        </x14:dataValidation>
        <x14:dataValidation type="list" allowBlank="1" showInputMessage="1" showErrorMessage="1" xr:uid="{34F3D9F5-A580-47B0-B54A-E127B22B86A2}">
          <x14:formula1>
            <xm:f>IA!$E$2:$E$96</xm:f>
          </x14:formula1>
          <xm:sqref>D28:H29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FA823-3742-487C-93B7-28919069421B}">
  <sheetPr>
    <tabColor theme="8"/>
  </sheetPr>
  <dimension ref="A1:S53"/>
  <sheetViews>
    <sheetView zoomScale="70" zoomScaleNormal="70" workbookViewId="0">
      <selection activeCell="K29" sqref="K29:L29"/>
    </sheetView>
  </sheetViews>
  <sheetFormatPr defaultRowHeight="14.5" x14ac:dyDescent="0.35"/>
  <cols>
    <col min="1" max="1" width="29.81640625" customWidth="1"/>
    <col min="2" max="2" width="23.1796875" customWidth="1"/>
    <col min="3" max="3" width="13.81640625" customWidth="1"/>
    <col min="4" max="4" width="20" customWidth="1"/>
    <col min="5" max="5" width="22" customWidth="1"/>
    <col min="6" max="6" width="21.81640625" customWidth="1"/>
    <col min="7" max="7" width="19.81640625" customWidth="1"/>
    <col min="8" max="8" width="19.1796875" customWidth="1"/>
    <col min="9" max="9" width="21.1796875" customWidth="1"/>
    <col min="10" max="10" width="15.1796875" customWidth="1"/>
    <col min="11" max="11" width="20.81640625" customWidth="1"/>
    <col min="12" max="12" width="21.81640625" customWidth="1"/>
    <col min="13" max="13" width="26.1796875" customWidth="1"/>
    <col min="14" max="14" width="36.54296875" customWidth="1"/>
    <col min="15" max="15" width="26" customWidth="1"/>
  </cols>
  <sheetData>
    <row r="1" spans="1:16" ht="46" x14ac:dyDescent="1">
      <c r="A1" s="622" t="s">
        <v>420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204"/>
    </row>
    <row r="2" spans="1:16" ht="10.5" customHeight="1" thickBot="1" x14ac:dyDescent="1.05">
      <c r="A2" s="202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4"/>
    </row>
    <row r="3" spans="1:16" ht="25" customHeight="1" thickTop="1" thickBot="1" x14ac:dyDescent="1.05">
      <c r="A3" s="377" t="s">
        <v>463</v>
      </c>
      <c r="B3" s="566" t="s">
        <v>122</v>
      </c>
      <c r="C3" s="567"/>
      <c r="D3" s="255" t="str">
        <f>IFERROR(N13,"0.0")</f>
        <v>0.0</v>
      </c>
      <c r="E3" s="204"/>
      <c r="F3" s="246"/>
      <c r="G3" s="359" t="s">
        <v>580</v>
      </c>
      <c r="H3" s="358"/>
      <c r="I3" s="358"/>
      <c r="J3" s="358"/>
      <c r="K3" s="204"/>
      <c r="L3" s="204"/>
      <c r="M3" s="204"/>
      <c r="N3" s="204"/>
      <c r="O3" s="204"/>
      <c r="P3" s="204"/>
    </row>
    <row r="4" spans="1:16" ht="25" customHeight="1" thickTop="1" thickBot="1" x14ac:dyDescent="1.05">
      <c r="A4" s="377"/>
      <c r="B4" s="568" t="s">
        <v>123</v>
      </c>
      <c r="C4" s="569"/>
      <c r="D4" s="256">
        <f>G30</f>
        <v>0</v>
      </c>
      <c r="E4" s="204"/>
      <c r="F4" s="329"/>
      <c r="G4" s="359" t="s">
        <v>582</v>
      </c>
      <c r="H4" s="358"/>
      <c r="I4" s="358"/>
      <c r="J4" s="358"/>
      <c r="K4" s="204"/>
      <c r="L4" s="204"/>
      <c r="M4" s="204"/>
      <c r="N4" s="204"/>
      <c r="O4" s="204"/>
      <c r="P4" s="204"/>
    </row>
    <row r="5" spans="1:16" ht="25" customHeight="1" x14ac:dyDescent="1">
      <c r="A5" s="377"/>
      <c r="B5" s="568" t="s">
        <v>124</v>
      </c>
      <c r="C5" s="569"/>
      <c r="D5" s="256">
        <f>I46</f>
        <v>0</v>
      </c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</row>
    <row r="6" spans="1:16" ht="25" customHeight="1" thickBot="1" x14ac:dyDescent="1.05">
      <c r="A6" s="377"/>
      <c r="B6" s="527" t="s">
        <v>125</v>
      </c>
      <c r="C6" s="528"/>
      <c r="D6" s="283">
        <f>F52</f>
        <v>0</v>
      </c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</row>
    <row r="7" spans="1:16" ht="25" customHeight="1" thickBot="1" x14ac:dyDescent="0.6">
      <c r="A7" s="529" t="s">
        <v>80</v>
      </c>
      <c r="B7" s="530"/>
      <c r="C7" s="626"/>
      <c r="D7" s="284">
        <f>SUM(D3:D6)</f>
        <v>0</v>
      </c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</row>
    <row r="8" spans="1:16" ht="31.5" customHeight="1" thickBot="1" x14ac:dyDescent="1.05">
      <c r="A8" s="204"/>
      <c r="B8" s="204"/>
      <c r="C8" s="204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</row>
    <row r="9" spans="1:16" ht="33" customHeight="1" thickBot="1" x14ac:dyDescent="0.75">
      <c r="A9" s="627" t="s">
        <v>146</v>
      </c>
      <c r="B9" s="603"/>
      <c r="C9" s="603"/>
      <c r="D9" s="607"/>
      <c r="E9" s="603"/>
      <c r="F9" s="603"/>
      <c r="G9" s="603"/>
      <c r="H9" s="603"/>
      <c r="I9" s="603"/>
      <c r="J9" s="603"/>
      <c r="K9" s="603"/>
      <c r="L9" s="603"/>
      <c r="M9" s="603"/>
      <c r="N9" s="603"/>
      <c r="O9" s="603"/>
      <c r="P9" s="111"/>
    </row>
    <row r="10" spans="1:16" ht="53.5" customHeight="1" thickBot="1" x14ac:dyDescent="0.75">
      <c r="A10" s="44"/>
      <c r="B10" s="1"/>
      <c r="C10" s="211" t="s">
        <v>16</v>
      </c>
      <c r="D10" s="211" t="s">
        <v>16</v>
      </c>
      <c r="E10" s="211" t="s">
        <v>16</v>
      </c>
      <c r="F10" s="422" t="s">
        <v>16</v>
      </c>
      <c r="G10" s="423"/>
      <c r="H10" s="423"/>
      <c r="I10" s="211" t="s">
        <v>16</v>
      </c>
      <c r="J10" s="211" t="s">
        <v>16</v>
      </c>
      <c r="K10" s="211" t="s">
        <v>16</v>
      </c>
      <c r="L10" s="242" t="s">
        <v>17</v>
      </c>
      <c r="M10" s="628" t="s">
        <v>464</v>
      </c>
      <c r="N10" s="407"/>
      <c r="O10" s="1"/>
      <c r="P10" s="1"/>
    </row>
    <row r="11" spans="1:16" ht="24.75" customHeight="1" thickTop="1" thickBot="1" x14ac:dyDescent="0.75">
      <c r="A11" s="44"/>
      <c r="B11" s="1"/>
      <c r="C11" s="405" t="s">
        <v>19</v>
      </c>
      <c r="D11" s="624" t="s">
        <v>515</v>
      </c>
      <c r="E11" s="405" t="s">
        <v>20</v>
      </c>
      <c r="F11" s="417" t="s">
        <v>465</v>
      </c>
      <c r="G11" s="417"/>
      <c r="H11" s="417"/>
      <c r="I11" s="405" t="s">
        <v>22</v>
      </c>
      <c r="J11" s="405" t="s">
        <v>23</v>
      </c>
      <c r="K11" s="405" t="s">
        <v>514</v>
      </c>
      <c r="L11" s="405" t="s">
        <v>25</v>
      </c>
      <c r="M11" s="629"/>
      <c r="N11" s="629"/>
      <c r="O11" s="12"/>
      <c r="P11" s="12"/>
    </row>
    <row r="12" spans="1:16" ht="90.5" customHeight="1" thickTop="1" thickBot="1" x14ac:dyDescent="0.85">
      <c r="A12" s="201" t="s">
        <v>42</v>
      </c>
      <c r="B12" s="12"/>
      <c r="C12" s="419"/>
      <c r="D12" s="625"/>
      <c r="E12" s="419"/>
      <c r="F12" s="244" t="s">
        <v>26</v>
      </c>
      <c r="G12" s="245" t="s">
        <v>27</v>
      </c>
      <c r="H12" s="240" t="s">
        <v>512</v>
      </c>
      <c r="I12" s="419"/>
      <c r="J12" s="419"/>
      <c r="K12" s="419"/>
      <c r="L12" s="419"/>
      <c r="M12" s="241" t="s">
        <v>29</v>
      </c>
      <c r="N12" s="30" t="s">
        <v>30</v>
      </c>
      <c r="O12" s="164" t="s">
        <v>18</v>
      </c>
      <c r="P12" s="164"/>
    </row>
    <row r="13" spans="1:16" ht="34.5" customHeight="1" thickBot="1" x14ac:dyDescent="0.4">
      <c r="A13" s="425" t="s">
        <v>575</v>
      </c>
      <c r="B13" s="248" t="s">
        <v>31</v>
      </c>
      <c r="C13" s="285">
        <v>0</v>
      </c>
      <c r="D13" s="192"/>
      <c r="E13" s="261">
        <v>0</v>
      </c>
      <c r="F13" s="261">
        <v>0</v>
      </c>
      <c r="G13" s="261">
        <v>0</v>
      </c>
      <c r="H13" s="46"/>
      <c r="I13" s="46"/>
      <c r="J13" s="46"/>
      <c r="K13" s="46"/>
      <c r="L13" s="258"/>
      <c r="M13" s="619" t="str">
        <f>IFERROR( C17+D17+E17+F17+G17+H17+L17+K17+I17+J17, "STOP")</f>
        <v>STOP</v>
      </c>
      <c r="N13" s="414" t="e">
        <f>IF((M13*25%)&gt;=25,25,M13*25%)</f>
        <v>#VALUE!</v>
      </c>
      <c r="O13" s="167"/>
      <c r="P13" s="12"/>
    </row>
    <row r="14" spans="1:16" ht="38.5" customHeight="1" thickBot="1" x14ac:dyDescent="0.4">
      <c r="A14" s="425"/>
      <c r="B14" s="248" t="s">
        <v>32</v>
      </c>
      <c r="C14" s="239">
        <v>1</v>
      </c>
      <c r="D14" s="3"/>
      <c r="E14" s="262">
        <v>1</v>
      </c>
      <c r="F14" s="262">
        <v>1</v>
      </c>
      <c r="G14" s="262">
        <v>1</v>
      </c>
      <c r="H14" s="35"/>
      <c r="I14" s="35"/>
      <c r="J14" s="35"/>
      <c r="K14" s="35"/>
      <c r="L14" s="36"/>
      <c r="M14" s="412"/>
      <c r="N14" s="415"/>
      <c r="O14" s="167"/>
      <c r="P14" s="12"/>
    </row>
    <row r="15" spans="1:16" ht="71" thickBot="1" x14ac:dyDescent="0.4">
      <c r="A15" s="156" t="s">
        <v>576</v>
      </c>
      <c r="B15" s="37" t="s">
        <v>579</v>
      </c>
      <c r="C15" s="186">
        <f>(C13/C14)*100</f>
        <v>0</v>
      </c>
      <c r="D15" s="263" t="s">
        <v>35</v>
      </c>
      <c r="E15" s="187">
        <f>(E13/E14)*100</f>
        <v>0</v>
      </c>
      <c r="F15" s="188">
        <f t="shared" ref="F15:G15" si="0">(F13/F14)*100</f>
        <v>0</v>
      </c>
      <c r="G15" s="188">
        <f t="shared" si="0"/>
        <v>0</v>
      </c>
      <c r="H15" s="263" t="s">
        <v>35</v>
      </c>
      <c r="I15" s="263" t="s">
        <v>35</v>
      </c>
      <c r="J15" s="263" t="s">
        <v>35</v>
      </c>
      <c r="K15" s="263" t="s">
        <v>35</v>
      </c>
      <c r="L15" s="263" t="s">
        <v>35</v>
      </c>
      <c r="M15" s="412"/>
      <c r="N15" s="415"/>
      <c r="O15" s="167"/>
      <c r="P15" s="12"/>
    </row>
    <row r="16" spans="1:16" ht="42.5" customHeight="1" x14ac:dyDescent="0.35">
      <c r="A16" s="156" t="s">
        <v>577</v>
      </c>
      <c r="B16" s="37" t="s">
        <v>36</v>
      </c>
      <c r="C16" s="5">
        <v>0.25</v>
      </c>
      <c r="D16" s="15">
        <v>0.25</v>
      </c>
      <c r="E16" s="5">
        <v>0.1</v>
      </c>
      <c r="F16" s="5">
        <v>0.15</v>
      </c>
      <c r="G16" s="6">
        <v>0.15</v>
      </c>
      <c r="H16" s="43">
        <v>0.3</v>
      </c>
      <c r="I16" s="7">
        <v>0</v>
      </c>
      <c r="J16" s="7">
        <v>0</v>
      </c>
      <c r="K16" s="7">
        <v>0.1</v>
      </c>
      <c r="L16" s="10" t="s">
        <v>37</v>
      </c>
      <c r="M16" s="412"/>
      <c r="N16" s="415"/>
      <c r="O16" s="167"/>
      <c r="P16" s="12"/>
    </row>
    <row r="17" spans="1:19" ht="55.5" customHeight="1" thickBot="1" x14ac:dyDescent="0.55000000000000004">
      <c r="A17" s="157" t="s">
        <v>460</v>
      </c>
      <c r="B17" s="37" t="s">
        <v>38</v>
      </c>
      <c r="C17" s="219">
        <f>C15*C16</f>
        <v>0</v>
      </c>
      <c r="D17" s="220">
        <f>IF(D15="Yes", 25) + IF(D15="No", 0)</f>
        <v>0</v>
      </c>
      <c r="E17" s="219">
        <f t="shared" ref="E17:G17" si="1">E15*E16</f>
        <v>0</v>
      </c>
      <c r="F17" s="219">
        <f t="shared" si="1"/>
        <v>0</v>
      </c>
      <c r="G17" s="219">
        <f t="shared" si="1"/>
        <v>0</v>
      </c>
      <c r="H17" s="219">
        <f>IF(H15="Yes", 30) + IF(H15="No", 0)</f>
        <v>0</v>
      </c>
      <c r="I17" s="27" t="str">
        <f>IF(I15="Yes",Calc_Validation_DropDown!A2,Calc_Validation_DropDown!A3)</f>
        <v>STOP</v>
      </c>
      <c r="J17" s="27" t="str">
        <f>IF(J15="Yes",Calc_Validation_DropDown!A2,Calc_Validation_DropDown!A3)</f>
        <v>STOP</v>
      </c>
      <c r="K17" s="27" t="str">
        <f>IF(K15="Yes",10,Calc_Validation_DropDown!A3)</f>
        <v>STOP</v>
      </c>
      <c r="L17" s="271">
        <f>IF(L15="Yes", 5) + IF(L15="No", 0)</f>
        <v>0</v>
      </c>
      <c r="M17" s="620"/>
      <c r="N17" s="416"/>
      <c r="O17" s="167"/>
      <c r="P17" s="12"/>
    </row>
    <row r="18" spans="1:19" ht="21.5" thickTop="1" x14ac:dyDescent="0.3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9" ht="21" x14ac:dyDescent="0.5">
      <c r="A19" s="206"/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7"/>
    </row>
    <row r="20" spans="1:19" ht="37.5" customHeight="1" x14ac:dyDescent="0.7">
      <c r="A20" s="607" t="s">
        <v>165</v>
      </c>
      <c r="B20" s="607"/>
      <c r="C20" s="607"/>
      <c r="D20" s="607"/>
      <c r="E20" s="607"/>
      <c r="F20" s="607"/>
      <c r="G20" s="607"/>
      <c r="H20" s="607"/>
      <c r="I20" s="607"/>
      <c r="J20" s="607"/>
      <c r="K20" s="607"/>
      <c r="L20" s="607"/>
      <c r="M20" s="607"/>
      <c r="N20" s="607"/>
      <c r="O20" s="607"/>
      <c r="P20" s="1"/>
    </row>
    <row r="21" spans="1:19" ht="73" customHeight="1" thickBot="1" x14ac:dyDescent="0.65">
      <c r="A21" s="2"/>
      <c r="B21" s="9"/>
      <c r="C21" s="9"/>
      <c r="D21" s="365" t="s">
        <v>545</v>
      </c>
      <c r="E21" s="365"/>
      <c r="F21" s="365"/>
      <c r="G21" s="365"/>
      <c r="H21" s="365"/>
      <c r="I21" s="9"/>
      <c r="J21" s="407" t="s">
        <v>546</v>
      </c>
      <c r="K21" s="407"/>
      <c r="L21" s="407"/>
      <c r="M21" s="407"/>
      <c r="N21" s="8"/>
      <c r="O21" s="148" t="s">
        <v>408</v>
      </c>
      <c r="P21" s="12"/>
    </row>
    <row r="22" spans="1:19" ht="21.75" customHeight="1" thickBot="1" x14ac:dyDescent="0.55000000000000004">
      <c r="A22" s="480" t="s">
        <v>42</v>
      </c>
      <c r="B22" s="480"/>
      <c r="C22" s="383"/>
      <c r="D22" s="12"/>
      <c r="E22" s="367" t="s">
        <v>43</v>
      </c>
      <c r="F22" s="368"/>
      <c r="G22" s="230" t="s">
        <v>44</v>
      </c>
      <c r="H22" s="22" t="s">
        <v>45</v>
      </c>
      <c r="I22" s="16"/>
      <c r="J22" s="12"/>
      <c r="K22" s="381" t="s">
        <v>43</v>
      </c>
      <c r="L22" s="382"/>
      <c r="M22" s="291" t="s">
        <v>44</v>
      </c>
      <c r="N22" s="63" t="s">
        <v>73</v>
      </c>
      <c r="O22" s="12"/>
      <c r="P22" s="12"/>
    </row>
    <row r="23" spans="1:19" ht="52" customHeight="1" thickTop="1" thickBot="1" x14ac:dyDescent="0.5">
      <c r="A23" s="366" t="s">
        <v>573</v>
      </c>
      <c r="B23" s="584" t="s">
        <v>572</v>
      </c>
      <c r="C23" s="383"/>
      <c r="D23" s="26" t="s">
        <v>48</v>
      </c>
      <c r="E23" s="611"/>
      <c r="F23" s="577"/>
      <c r="G23" s="274">
        <v>0</v>
      </c>
      <c r="H23" s="287" t="e">
        <f>INDEX('ACC MVP Quality'!C2:C12, MATCH(E23, 'ACC MVP Quality'!A2:A12, 0))</f>
        <v>#N/A</v>
      </c>
      <c r="I23" s="16"/>
      <c r="J23" s="226" t="s">
        <v>56</v>
      </c>
      <c r="K23" s="576"/>
      <c r="L23" s="577"/>
      <c r="M23" s="273"/>
      <c r="N23" s="602" t="s">
        <v>568</v>
      </c>
      <c r="O23" s="12"/>
      <c r="P23" s="12"/>
    </row>
    <row r="24" spans="1:19" ht="52" customHeight="1" thickBot="1" x14ac:dyDescent="0.5">
      <c r="A24" s="583"/>
      <c r="B24" s="439"/>
      <c r="C24" s="383"/>
      <c r="D24" s="24" t="s">
        <v>50</v>
      </c>
      <c r="E24" s="611"/>
      <c r="F24" s="577"/>
      <c r="G24" s="274">
        <v>0</v>
      </c>
      <c r="H24" s="287" t="e">
        <f>INDEX('ACC MVP Quality'!C3:C13, MATCH(E24, 'ACC MVP Quality'!A3:A13, 0))</f>
        <v>#N/A</v>
      </c>
      <c r="I24" s="16"/>
      <c r="J24" s="227" t="s">
        <v>58</v>
      </c>
      <c r="K24" s="576"/>
      <c r="L24" s="577"/>
      <c r="M24" s="273"/>
      <c r="N24" s="602"/>
      <c r="O24" s="12"/>
      <c r="P24" s="12"/>
    </row>
    <row r="25" spans="1:19" ht="52" customHeight="1" thickBot="1" x14ac:dyDescent="0.5">
      <c r="A25" s="583"/>
      <c r="B25" s="439"/>
      <c r="C25" s="383"/>
      <c r="D25" s="25" t="s">
        <v>52</v>
      </c>
      <c r="E25" s="611"/>
      <c r="F25" s="577"/>
      <c r="G25" s="274">
        <v>0</v>
      </c>
      <c r="H25" s="287" t="e">
        <f>INDEX('ACC MVP Quality'!C3:C14, MATCH(E25, 'ACC MVP Quality'!A3:A14, 0))</f>
        <v>#N/A</v>
      </c>
      <c r="I25" s="16"/>
      <c r="J25" s="227" t="s">
        <v>162</v>
      </c>
      <c r="K25" s="576"/>
      <c r="L25" s="577"/>
      <c r="M25" s="273"/>
      <c r="N25" s="602"/>
      <c r="O25" s="12"/>
      <c r="P25" s="12"/>
    </row>
    <row r="26" spans="1:19" ht="52" customHeight="1" thickBot="1" x14ac:dyDescent="0.5">
      <c r="A26" s="583"/>
      <c r="B26" s="439"/>
      <c r="C26" s="383"/>
      <c r="D26" s="25" t="s">
        <v>54</v>
      </c>
      <c r="E26" s="612"/>
      <c r="F26" s="613"/>
      <c r="G26" s="275">
        <v>0</v>
      </c>
      <c r="H26" s="287" t="e">
        <f>INDEX('ACC MVP Quality'!C4:C15, MATCH(E26, 'ACC MVP Quality'!A4:A15, 0))</f>
        <v>#N/A</v>
      </c>
      <c r="I26" s="16"/>
      <c r="J26" s="227" t="s">
        <v>51</v>
      </c>
      <c r="K26" s="576"/>
      <c r="L26" s="577"/>
      <c r="M26" s="273"/>
      <c r="N26" s="602"/>
      <c r="O26" s="12"/>
      <c r="P26" s="12"/>
    </row>
    <row r="27" spans="1:19" ht="52" customHeight="1" thickTop="1" thickBot="1" x14ac:dyDescent="0.5">
      <c r="A27" s="583"/>
      <c r="B27" s="439"/>
      <c r="C27" s="383"/>
      <c r="D27" s="614" t="s">
        <v>86</v>
      </c>
      <c r="E27" s="615"/>
      <c r="F27" s="615"/>
      <c r="G27" s="238">
        <v>0</v>
      </c>
      <c r="H27" s="12"/>
      <c r="I27" s="12"/>
      <c r="J27" s="227" t="s">
        <v>163</v>
      </c>
      <c r="K27" s="576"/>
      <c r="L27" s="577"/>
      <c r="M27" s="273"/>
      <c r="N27" s="12"/>
      <c r="O27" s="12"/>
      <c r="P27" s="12"/>
    </row>
    <row r="28" spans="1:19" ht="52" customHeight="1" thickTop="1" thickBot="1" x14ac:dyDescent="0.5">
      <c r="A28" s="583"/>
      <c r="B28" s="439"/>
      <c r="C28" s="383"/>
      <c r="D28" s="616" t="s">
        <v>61</v>
      </c>
      <c r="E28" s="617"/>
      <c r="F28" s="618"/>
      <c r="G28" s="288">
        <f>SUM(G23:G27)</f>
        <v>0</v>
      </c>
      <c r="H28" s="12"/>
      <c r="I28" s="12"/>
      <c r="J28" s="227" t="s">
        <v>55</v>
      </c>
      <c r="K28" s="576"/>
      <c r="L28" s="577"/>
      <c r="M28" s="273"/>
      <c r="N28" s="12"/>
      <c r="O28" s="12"/>
      <c r="P28" s="12"/>
    </row>
    <row r="29" spans="1:19" ht="52" customHeight="1" thickTop="1" thickBot="1" x14ac:dyDescent="0.5">
      <c r="A29" s="12"/>
      <c r="B29" s="12"/>
      <c r="C29" s="12"/>
      <c r="D29" s="608" t="s">
        <v>64</v>
      </c>
      <c r="E29" s="609"/>
      <c r="F29" s="610"/>
      <c r="G29" s="289">
        <f>MIN(100,G28/0.4)</f>
        <v>0</v>
      </c>
      <c r="H29" s="12"/>
      <c r="I29" s="12"/>
      <c r="J29" s="227" t="s">
        <v>57</v>
      </c>
      <c r="K29" s="581"/>
      <c r="L29" s="582"/>
      <c r="M29" s="292"/>
      <c r="N29" s="12"/>
      <c r="O29" s="12"/>
      <c r="P29" s="12"/>
    </row>
    <row r="30" spans="1:19" ht="52" customHeight="1" thickTop="1" thickBot="1" x14ac:dyDescent="0.5">
      <c r="A30" s="12"/>
      <c r="B30" s="12"/>
      <c r="C30" s="12"/>
      <c r="D30" s="604" t="s">
        <v>66</v>
      </c>
      <c r="E30" s="605"/>
      <c r="F30" s="606"/>
      <c r="G30" s="290">
        <f>(G29*30%)</f>
        <v>0</v>
      </c>
      <c r="H30" s="12"/>
      <c r="I30" s="12"/>
      <c r="J30" s="12"/>
      <c r="K30" s="12"/>
      <c r="L30" s="12"/>
      <c r="M30" s="12"/>
      <c r="N30" s="12"/>
      <c r="O30" s="12"/>
      <c r="P30" s="12"/>
    </row>
    <row r="31" spans="1:19" ht="21.5" customHeight="1" thickTop="1" x14ac:dyDescent="0.4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38"/>
      <c r="P31" s="38"/>
      <c r="Q31" s="11"/>
      <c r="R31" s="11"/>
      <c r="S31" s="11"/>
    </row>
    <row r="32" spans="1:19" ht="21.5" thickBot="1" x14ac:dyDescent="0.4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ht="39" customHeight="1" x14ac:dyDescent="0.35">
      <c r="A33" s="588" t="s">
        <v>444</v>
      </c>
      <c r="B33" s="589"/>
      <c r="C33" s="589"/>
      <c r="D33" s="589"/>
      <c r="E33" s="590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ht="33" customHeight="1" x14ac:dyDescent="0.35">
      <c r="A34" s="591"/>
      <c r="B34" s="592"/>
      <c r="C34" s="592"/>
      <c r="D34" s="592"/>
      <c r="E34" s="593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16" ht="21.65" customHeight="1" x14ac:dyDescent="0.35">
      <c r="A35" s="594" t="s">
        <v>143</v>
      </c>
      <c r="B35" s="595"/>
      <c r="C35" s="595"/>
      <c r="D35" s="595"/>
      <c r="E35" s="596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21.65" customHeight="1" x14ac:dyDescent="0.35">
      <c r="A36" s="594"/>
      <c r="B36" s="595"/>
      <c r="C36" s="595"/>
      <c r="D36" s="595"/>
      <c r="E36" s="596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ht="21.65" customHeight="1" x14ac:dyDescent="0.35">
      <c r="A37" s="594" t="s">
        <v>144</v>
      </c>
      <c r="B37" s="595"/>
      <c r="C37" s="595"/>
      <c r="D37" s="595"/>
      <c r="E37" s="596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ht="21.5" customHeight="1" thickBot="1" x14ac:dyDescent="0.4">
      <c r="A38" s="597"/>
      <c r="B38" s="598"/>
      <c r="C38" s="598"/>
      <c r="D38" s="598"/>
      <c r="E38" s="599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ht="21" x14ac:dyDescent="0.3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spans="1:16" ht="21.5" thickBot="1" x14ac:dyDescent="0.55000000000000004">
      <c r="A40" s="600"/>
      <c r="B40" s="600"/>
      <c r="C40" s="600"/>
      <c r="D40" s="600"/>
      <c r="E40" s="600"/>
      <c r="F40" s="600"/>
      <c r="G40" s="600"/>
      <c r="H40" s="600"/>
      <c r="I40" s="600"/>
      <c r="J40" s="600"/>
      <c r="K40" s="600"/>
      <c r="L40" s="600"/>
      <c r="M40" s="600"/>
      <c r="N40" s="600"/>
      <c r="O40" s="600"/>
      <c r="P40" s="207"/>
    </row>
    <row r="41" spans="1:16" ht="37.5" customHeight="1" x14ac:dyDescent="0.7">
      <c r="A41" s="603" t="s">
        <v>166</v>
      </c>
      <c r="B41" s="603"/>
      <c r="C41" s="603"/>
      <c r="D41" s="603"/>
      <c r="E41" s="603"/>
      <c r="F41" s="603"/>
      <c r="G41" s="603"/>
      <c r="H41" s="603"/>
      <c r="I41" s="603"/>
      <c r="J41" s="603"/>
      <c r="K41" s="603"/>
      <c r="L41" s="603"/>
      <c r="M41" s="603"/>
      <c r="N41" s="603"/>
      <c r="O41" s="603"/>
      <c r="P41" s="1"/>
    </row>
    <row r="42" spans="1:16" ht="16.5" customHeight="1" thickBot="1" x14ac:dyDescent="0.4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ht="21.75" customHeight="1" thickTop="1" thickBot="1" x14ac:dyDescent="0.55000000000000004">
      <c r="A43" s="560" t="s">
        <v>562</v>
      </c>
      <c r="B43" s="560"/>
      <c r="C43" s="12"/>
      <c r="D43" s="457" t="s">
        <v>564</v>
      </c>
      <c r="E43" s="458"/>
      <c r="F43" s="459"/>
      <c r="G43" s="459"/>
      <c r="H43" s="460"/>
      <c r="I43" s="236" t="s">
        <v>72</v>
      </c>
      <c r="J43" s="12"/>
      <c r="K43" s="519" t="s">
        <v>73</v>
      </c>
      <c r="L43" s="519"/>
      <c r="M43" s="12"/>
      <c r="N43" s="12"/>
      <c r="O43" s="12"/>
      <c r="P43" s="12"/>
    </row>
    <row r="44" spans="1:16" ht="47" customHeight="1" thickTop="1" thickBot="1" x14ac:dyDescent="0.4">
      <c r="A44" s="560"/>
      <c r="B44" s="560"/>
      <c r="C44" s="12"/>
      <c r="D44" s="579"/>
      <c r="E44" s="580"/>
      <c r="F44" s="621"/>
      <c r="G44" s="621"/>
      <c r="H44" s="621"/>
      <c r="I44" s="293">
        <v>0</v>
      </c>
      <c r="J44" s="12"/>
      <c r="K44" s="601" t="s">
        <v>563</v>
      </c>
      <c r="L44" s="601"/>
      <c r="M44" s="12"/>
      <c r="N44" s="12"/>
      <c r="O44" s="12"/>
      <c r="P44" s="12"/>
    </row>
    <row r="45" spans="1:16" ht="19.5" customHeight="1" thickTop="1" thickBot="1" x14ac:dyDescent="0.5">
      <c r="A45" s="560"/>
      <c r="B45" s="560"/>
      <c r="C45" s="12"/>
      <c r="D45" s="12"/>
      <c r="E45" s="12"/>
      <c r="F45" s="12"/>
      <c r="G45" s="452" t="s">
        <v>75</v>
      </c>
      <c r="H45" s="402"/>
      <c r="I45" s="294">
        <f>MIN(40,I44)</f>
        <v>0</v>
      </c>
      <c r="J45" s="12"/>
      <c r="K45" s="601"/>
      <c r="L45" s="601"/>
      <c r="M45" s="12"/>
      <c r="N45" s="12"/>
      <c r="O45" s="12"/>
      <c r="P45" s="12"/>
    </row>
    <row r="46" spans="1:16" ht="36" customHeight="1" thickBot="1" x14ac:dyDescent="0.5">
      <c r="A46" s="12"/>
      <c r="B46" s="12"/>
      <c r="C46" s="12"/>
      <c r="D46" s="12"/>
      <c r="E46" s="12"/>
      <c r="F46" s="12"/>
      <c r="G46" s="453" t="s">
        <v>66</v>
      </c>
      <c r="H46" s="559"/>
      <c r="I46" s="270">
        <f>SUM(I45/40*20)</f>
        <v>0</v>
      </c>
      <c r="J46" s="12"/>
      <c r="K46" s="601"/>
      <c r="L46" s="601"/>
      <c r="M46" s="12"/>
      <c r="N46" s="12"/>
      <c r="O46" s="12"/>
      <c r="P46" s="12"/>
    </row>
    <row r="47" spans="1:16" ht="21" x14ac:dyDescent="0.3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1:16" ht="21.5" thickBot="1" x14ac:dyDescent="0.55000000000000004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207"/>
    </row>
    <row r="49" spans="1:16" ht="37.5" customHeight="1" x14ac:dyDescent="0.7">
      <c r="A49" s="603" t="s">
        <v>456</v>
      </c>
      <c r="B49" s="603"/>
      <c r="C49" s="603"/>
      <c r="D49" s="603"/>
      <c r="E49" s="603"/>
      <c r="F49" s="603"/>
      <c r="G49" s="603"/>
      <c r="H49" s="603"/>
      <c r="I49" s="603"/>
      <c r="J49" s="603"/>
      <c r="K49" s="603"/>
      <c r="L49" s="603"/>
      <c r="M49" s="1"/>
      <c r="N49" s="193"/>
      <c r="O49" s="193"/>
      <c r="P49" s="12"/>
    </row>
    <row r="50" spans="1:16" ht="31" customHeight="1" x14ac:dyDescent="0.7">
      <c r="A50" s="149"/>
      <c r="B50" s="149"/>
      <c r="C50" s="149"/>
      <c r="D50" s="432" t="s">
        <v>92</v>
      </c>
      <c r="E50" s="433"/>
      <c r="F50" s="433"/>
      <c r="G50" s="433"/>
      <c r="H50" s="149"/>
      <c r="I50" s="587" t="s">
        <v>517</v>
      </c>
      <c r="J50" s="587"/>
      <c r="K50" s="587"/>
      <c r="L50" s="587"/>
      <c r="M50" s="12"/>
      <c r="N50" s="168"/>
      <c r="O50" s="168"/>
      <c r="P50" s="2"/>
    </row>
    <row r="51" spans="1:16" ht="26.5" customHeight="1" thickBot="1" x14ac:dyDescent="0.75">
      <c r="A51" s="586" t="s">
        <v>519</v>
      </c>
      <c r="B51" s="586"/>
      <c r="C51" s="149"/>
      <c r="D51" s="432" t="s">
        <v>418</v>
      </c>
      <c r="E51" s="433"/>
      <c r="F51" s="2"/>
      <c r="G51" s="2"/>
      <c r="H51" s="2"/>
      <c r="I51" s="587"/>
      <c r="J51" s="587"/>
      <c r="K51" s="587"/>
      <c r="L51" s="587"/>
      <c r="M51" s="12"/>
      <c r="N51" s="168"/>
      <c r="O51" s="168"/>
      <c r="P51" s="2"/>
    </row>
    <row r="52" spans="1:16" ht="26.5" customHeight="1" thickBot="1" x14ac:dyDescent="0.75">
      <c r="A52" s="586"/>
      <c r="B52" s="586"/>
      <c r="C52" s="149"/>
      <c r="D52" s="453" t="s">
        <v>518</v>
      </c>
      <c r="E52" s="585"/>
      <c r="F52" s="295">
        <v>0</v>
      </c>
      <c r="G52" s="2"/>
      <c r="H52" s="2"/>
      <c r="I52" s="587"/>
      <c r="J52" s="587"/>
      <c r="K52" s="587"/>
      <c r="L52" s="587"/>
      <c r="M52" s="12"/>
      <c r="N52" s="168"/>
      <c r="O52" s="168"/>
      <c r="P52" s="2"/>
    </row>
    <row r="53" spans="1:16" ht="21.75" customHeight="1" x14ac:dyDescent="0.5">
      <c r="A53" s="12"/>
      <c r="B53" s="12"/>
      <c r="C53" s="12"/>
      <c r="D53" s="12"/>
      <c r="E53" s="12"/>
      <c r="F53" s="12"/>
      <c r="G53" s="12"/>
      <c r="H53" s="12"/>
      <c r="I53" s="2"/>
      <c r="J53" s="2"/>
      <c r="K53" s="2"/>
      <c r="L53" s="2"/>
      <c r="M53" s="2"/>
      <c r="N53" s="2"/>
      <c r="O53" s="2"/>
      <c r="P53" s="2"/>
    </row>
  </sheetData>
  <sheetProtection selectLockedCells="1"/>
  <mergeCells count="67">
    <mergeCell ref="A1:O1"/>
    <mergeCell ref="C11:C12"/>
    <mergeCell ref="D11:D12"/>
    <mergeCell ref="E11:E12"/>
    <mergeCell ref="F11:H11"/>
    <mergeCell ref="A7:C7"/>
    <mergeCell ref="A9:O9"/>
    <mergeCell ref="I11:I12"/>
    <mergeCell ref="J11:J12"/>
    <mergeCell ref="K11:K12"/>
    <mergeCell ref="L11:L12"/>
    <mergeCell ref="G3:J3"/>
    <mergeCell ref="G4:J4"/>
    <mergeCell ref="F10:H10"/>
    <mergeCell ref="M10:N11"/>
    <mergeCell ref="A3:A6"/>
    <mergeCell ref="N13:N17"/>
    <mergeCell ref="D21:H21"/>
    <mergeCell ref="J21:M21"/>
    <mergeCell ref="M13:M17"/>
    <mergeCell ref="A41:O41"/>
    <mergeCell ref="A13:A14"/>
    <mergeCell ref="A40:O40"/>
    <mergeCell ref="A20:O20"/>
    <mergeCell ref="K26:L26"/>
    <mergeCell ref="B3:C3"/>
    <mergeCell ref="B4:C4"/>
    <mergeCell ref="B5:C5"/>
    <mergeCell ref="B6:C6"/>
    <mergeCell ref="D29:F29"/>
    <mergeCell ref="E23:F23"/>
    <mergeCell ref="E25:F25"/>
    <mergeCell ref="E26:F26"/>
    <mergeCell ref="E24:F24"/>
    <mergeCell ref="D27:F27"/>
    <mergeCell ref="D28:F28"/>
    <mergeCell ref="A22:B22"/>
    <mergeCell ref="N23:N26"/>
    <mergeCell ref="A49:L49"/>
    <mergeCell ref="D50:G50"/>
    <mergeCell ref="D51:E51"/>
    <mergeCell ref="D30:F30"/>
    <mergeCell ref="A43:B45"/>
    <mergeCell ref="D43:H43"/>
    <mergeCell ref="K43:L43"/>
    <mergeCell ref="D44:H44"/>
    <mergeCell ref="G45:H45"/>
    <mergeCell ref="D52:E52"/>
    <mergeCell ref="A51:B52"/>
    <mergeCell ref="I50:L52"/>
    <mergeCell ref="A33:E34"/>
    <mergeCell ref="A35:E36"/>
    <mergeCell ref="A37:E38"/>
    <mergeCell ref="G46:H46"/>
    <mergeCell ref="A48:O48"/>
    <mergeCell ref="K44:L46"/>
    <mergeCell ref="K29:L29"/>
    <mergeCell ref="K25:L25"/>
    <mergeCell ref="K23:L23"/>
    <mergeCell ref="K24:L24"/>
    <mergeCell ref="A23:A28"/>
    <mergeCell ref="B23:B28"/>
    <mergeCell ref="K27:L27"/>
    <mergeCell ref="K28:L28"/>
    <mergeCell ref="C22:C28"/>
    <mergeCell ref="E22:F22"/>
    <mergeCell ref="K22:L22"/>
  </mergeCells>
  <conditionalFormatting sqref="I17:K17">
    <cfRule type="containsText" dxfId="9" priority="2" operator="containsText" text="STOP">
      <formula>NOT(ISERROR(SEARCH("STOP",I17)))</formula>
    </cfRule>
  </conditionalFormatting>
  <conditionalFormatting sqref="M13:N13 N14:N17">
    <cfRule type="containsText" dxfId="8" priority="1" operator="containsText" text="STOP">
      <formula>NOT(ISERROR(SEARCH("STOP",M13)))</formula>
    </cfRule>
  </conditionalFormatting>
  <dataValidations count="1">
    <dataValidation type="list" allowBlank="1" showInputMessage="1" showErrorMessage="1" sqref="H15:L15 D15" xr:uid="{C462A39E-B86B-498A-91A0-DFF43902B611}">
      <formula1>"Yes, No"</formula1>
    </dataValidation>
  </dataValidations>
  <hyperlinks>
    <hyperlink ref="O12:P12" r:id="rId1" display="Link to Practice Insights Promoting Interoperability Help Menu" xr:uid="{7CF4265D-28A6-491D-AB84-B64DED425ADD}"/>
    <hyperlink ref="O21" r:id="rId2" display="Link to Pracice Insights Quality Help Menu" xr:uid="{E1F1722C-9DF1-4F4C-B5DF-078CC8A7A177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74968BB-9DCA-4CE1-A727-90529C92D93E}">
          <x14:formula1>
            <xm:f>'ACC MVP Quality'!$A$2:$A$12</xm:f>
          </x14:formula1>
          <xm:sqref>E23:F26 K23:L29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FB09B-F464-43D8-945E-6F72265DA7CF}">
  <sheetPr>
    <tabColor theme="8"/>
  </sheetPr>
  <dimension ref="A1:S51"/>
  <sheetViews>
    <sheetView zoomScale="70" zoomScaleNormal="70" workbookViewId="0">
      <selection activeCell="C13" sqref="C13"/>
    </sheetView>
  </sheetViews>
  <sheetFormatPr defaultRowHeight="14.5" x14ac:dyDescent="0.35"/>
  <cols>
    <col min="1" max="1" width="29.81640625" customWidth="1"/>
    <col min="2" max="2" width="23.1796875" customWidth="1"/>
    <col min="3" max="3" width="13.81640625" customWidth="1"/>
    <col min="4" max="4" width="22.26953125" customWidth="1"/>
    <col min="5" max="5" width="23.1796875" customWidth="1"/>
    <col min="6" max="6" width="25.54296875" customWidth="1"/>
    <col min="7" max="7" width="19.81640625" customWidth="1"/>
    <col min="8" max="8" width="24.1796875" customWidth="1"/>
    <col min="9" max="9" width="16.81640625" customWidth="1"/>
    <col min="10" max="10" width="18.453125" customWidth="1"/>
    <col min="11" max="11" width="20.81640625" customWidth="1"/>
    <col min="12" max="12" width="21.81640625" customWidth="1"/>
    <col min="13" max="13" width="26.1796875" customWidth="1"/>
    <col min="14" max="14" width="36" customWidth="1"/>
    <col min="15" max="15" width="26.1796875" customWidth="1"/>
  </cols>
  <sheetData>
    <row r="1" spans="1:16" ht="40.5" customHeight="1" x14ac:dyDescent="1">
      <c r="A1" s="622" t="s">
        <v>455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204"/>
    </row>
    <row r="2" spans="1:16" ht="21.5" thickBot="1" x14ac:dyDescent="0.55000000000000004">
      <c r="A2" s="208"/>
      <c r="B2" s="208"/>
      <c r="C2" s="208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</row>
    <row r="3" spans="1:16" ht="25" customHeight="1" thickTop="1" thickBot="1" x14ac:dyDescent="0.55000000000000004">
      <c r="A3" s="377" t="s">
        <v>463</v>
      </c>
      <c r="B3" s="566" t="s">
        <v>122</v>
      </c>
      <c r="C3" s="567"/>
      <c r="D3" s="255" t="str">
        <f>+IFERROR(N13,"0.0")</f>
        <v>0.0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</row>
    <row r="4" spans="1:16" ht="25" customHeight="1" thickTop="1" thickBot="1" x14ac:dyDescent="0.55000000000000004">
      <c r="A4" s="377"/>
      <c r="B4" s="568" t="s">
        <v>123</v>
      </c>
      <c r="C4" s="569"/>
      <c r="D4" s="256">
        <f>G29</f>
        <v>0</v>
      </c>
      <c r="E4" s="206"/>
      <c r="F4" s="246"/>
      <c r="G4" s="359" t="s">
        <v>580</v>
      </c>
      <c r="H4" s="358"/>
      <c r="I4" s="358"/>
      <c r="J4" s="358"/>
      <c r="K4" s="206"/>
      <c r="L4" s="206"/>
      <c r="M4" s="206"/>
      <c r="N4" s="206"/>
      <c r="O4" s="206"/>
      <c r="P4" s="206"/>
    </row>
    <row r="5" spans="1:16" ht="25" customHeight="1" thickTop="1" thickBot="1" x14ac:dyDescent="0.55000000000000004">
      <c r="A5" s="377"/>
      <c r="B5" s="568" t="s">
        <v>124</v>
      </c>
      <c r="C5" s="569"/>
      <c r="D5" s="256">
        <f>I44</f>
        <v>0</v>
      </c>
      <c r="E5" s="206"/>
      <c r="F5" s="330"/>
      <c r="G5" s="358" t="s">
        <v>582</v>
      </c>
      <c r="H5" s="358"/>
      <c r="I5" s="358"/>
      <c r="J5" s="358"/>
      <c r="K5" s="206"/>
      <c r="L5" s="206"/>
      <c r="M5" s="206"/>
      <c r="N5" s="206"/>
      <c r="O5" s="206"/>
      <c r="P5" s="206"/>
    </row>
    <row r="6" spans="1:16" ht="25" customHeight="1" thickBot="1" x14ac:dyDescent="0.55000000000000004">
      <c r="A6" s="377"/>
      <c r="B6" s="527" t="s">
        <v>125</v>
      </c>
      <c r="C6" s="528"/>
      <c r="D6" s="283">
        <f>F50</f>
        <v>0</v>
      </c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</row>
    <row r="7" spans="1:16" ht="25" customHeight="1" thickBot="1" x14ac:dyDescent="0.6">
      <c r="A7" s="530" t="s">
        <v>126</v>
      </c>
      <c r="B7" s="530"/>
      <c r="C7" s="626"/>
      <c r="D7" s="284">
        <f>SUM(D3:D6)</f>
        <v>0</v>
      </c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</row>
    <row r="8" spans="1:16" ht="21.5" thickBot="1" x14ac:dyDescent="0.55000000000000004">
      <c r="A8" s="206"/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</row>
    <row r="9" spans="1:16" ht="31.5" thickBot="1" x14ac:dyDescent="0.75">
      <c r="A9" s="627" t="s">
        <v>578</v>
      </c>
      <c r="B9" s="603"/>
      <c r="C9" s="603"/>
      <c r="D9" s="603"/>
      <c r="E9" s="603"/>
      <c r="F9" s="603"/>
      <c r="G9" s="603"/>
      <c r="H9" s="603"/>
      <c r="I9" s="603"/>
      <c r="J9" s="603"/>
      <c r="K9" s="603"/>
      <c r="L9" s="603"/>
      <c r="M9" s="17"/>
      <c r="N9" s="17"/>
      <c r="O9" s="119"/>
      <c r="P9" s="119"/>
    </row>
    <row r="10" spans="1:16" ht="52" customHeight="1" thickBot="1" x14ac:dyDescent="0.75">
      <c r="A10" s="118"/>
      <c r="B10" s="1"/>
      <c r="C10" s="211" t="s">
        <v>16</v>
      </c>
      <c r="D10" s="211" t="s">
        <v>16</v>
      </c>
      <c r="E10" s="211" t="s">
        <v>16</v>
      </c>
      <c r="F10" s="422" t="s">
        <v>16</v>
      </c>
      <c r="G10" s="423"/>
      <c r="H10" s="423"/>
      <c r="I10" s="211" t="s">
        <v>16</v>
      </c>
      <c r="J10" s="211" t="s">
        <v>16</v>
      </c>
      <c r="K10" s="211" t="s">
        <v>16</v>
      </c>
      <c r="L10" s="242" t="s">
        <v>17</v>
      </c>
      <c r="M10" s="628" t="s">
        <v>464</v>
      </c>
      <c r="N10" s="407"/>
      <c r="O10" s="12"/>
      <c r="P10" s="12"/>
    </row>
    <row r="11" spans="1:16" ht="24.75" customHeight="1" thickTop="1" thickBot="1" x14ac:dyDescent="0.75">
      <c r="A11" s="44"/>
      <c r="B11" s="1"/>
      <c r="C11" s="405" t="s">
        <v>19</v>
      </c>
      <c r="D11" s="624" t="s">
        <v>515</v>
      </c>
      <c r="E11" s="405" t="s">
        <v>20</v>
      </c>
      <c r="F11" s="417" t="s">
        <v>465</v>
      </c>
      <c r="G11" s="417"/>
      <c r="H11" s="417"/>
      <c r="I11" s="562" t="s">
        <v>22</v>
      </c>
      <c r="J11" s="562" t="s">
        <v>23</v>
      </c>
      <c r="K11" s="562" t="s">
        <v>514</v>
      </c>
      <c r="L11" s="562" t="s">
        <v>25</v>
      </c>
      <c r="M11" s="629"/>
      <c r="N11" s="629"/>
      <c r="O11" s="12"/>
      <c r="P11" s="12"/>
    </row>
    <row r="12" spans="1:16" ht="86" customHeight="1" thickTop="1" thickBot="1" x14ac:dyDescent="0.75">
      <c r="A12" s="200" t="s">
        <v>42</v>
      </c>
      <c r="B12" s="199"/>
      <c r="C12" s="651"/>
      <c r="D12" s="625"/>
      <c r="E12" s="651"/>
      <c r="F12" s="297" t="s">
        <v>26</v>
      </c>
      <c r="G12" s="298" t="s">
        <v>27</v>
      </c>
      <c r="H12" s="296" t="s">
        <v>512</v>
      </c>
      <c r="I12" s="563"/>
      <c r="J12" s="563"/>
      <c r="K12" s="563"/>
      <c r="L12" s="563"/>
      <c r="M12" s="241" t="s">
        <v>29</v>
      </c>
      <c r="N12" s="30" t="s">
        <v>30</v>
      </c>
      <c r="O12" s="652" t="s">
        <v>18</v>
      </c>
      <c r="P12" s="652"/>
    </row>
    <row r="13" spans="1:16" ht="37.5" customHeight="1" thickBot="1" x14ac:dyDescent="0.6">
      <c r="A13" s="425" t="s">
        <v>575</v>
      </c>
      <c r="B13" s="248" t="s">
        <v>31</v>
      </c>
      <c r="C13" s="239">
        <v>0</v>
      </c>
      <c r="D13" s="192"/>
      <c r="E13" s="262">
        <v>0</v>
      </c>
      <c r="F13" s="262">
        <v>0</v>
      </c>
      <c r="G13" s="262">
        <v>0</v>
      </c>
      <c r="H13" s="46"/>
      <c r="I13" s="33"/>
      <c r="J13" s="33"/>
      <c r="K13" s="33"/>
      <c r="L13" s="34"/>
      <c r="M13" s="632" t="str">
        <f>IFERROR( C17+D17+E17+F17+G17+H17+L17+K17+I17+J17, "STOP")</f>
        <v>STOP</v>
      </c>
      <c r="N13" s="636" t="e">
        <f>IF((M13*25%)&gt;=25,25,M13*25%)</f>
        <v>#VALUE!</v>
      </c>
      <c r="O13" s="168"/>
      <c r="P13" s="12"/>
    </row>
    <row r="14" spans="1:16" ht="27" customHeight="1" thickBot="1" x14ac:dyDescent="0.6">
      <c r="A14" s="425"/>
      <c r="B14" s="248" t="s">
        <v>32</v>
      </c>
      <c r="C14" s="239">
        <v>1</v>
      </c>
      <c r="D14" s="3"/>
      <c r="E14" s="262">
        <v>1</v>
      </c>
      <c r="F14" s="262">
        <v>1</v>
      </c>
      <c r="G14" s="262">
        <v>1</v>
      </c>
      <c r="H14" s="35"/>
      <c r="I14" s="35"/>
      <c r="J14" s="35"/>
      <c r="K14" s="35"/>
      <c r="L14" s="36"/>
      <c r="M14" s="633"/>
      <c r="N14" s="637"/>
      <c r="O14" s="168"/>
      <c r="P14" s="12"/>
    </row>
    <row r="15" spans="1:16" ht="71" thickBot="1" x14ac:dyDescent="0.6">
      <c r="A15" s="156" t="s">
        <v>576</v>
      </c>
      <c r="B15" s="37" t="s">
        <v>579</v>
      </c>
      <c r="C15" s="186">
        <f>(C13/C14)*100</f>
        <v>0</v>
      </c>
      <c r="D15" s="263" t="s">
        <v>35</v>
      </c>
      <c r="E15" s="189">
        <f>(E13/E14)*100</f>
        <v>0</v>
      </c>
      <c r="F15" s="186">
        <f t="shared" ref="F15:G15" si="0">(F13/F14)*100</f>
        <v>0</v>
      </c>
      <c r="G15" s="186">
        <f t="shared" si="0"/>
        <v>0</v>
      </c>
      <c r="H15" s="263" t="s">
        <v>35</v>
      </c>
      <c r="I15" s="263" t="s">
        <v>35</v>
      </c>
      <c r="J15" s="263" t="s">
        <v>35</v>
      </c>
      <c r="K15" s="263" t="s">
        <v>35</v>
      </c>
      <c r="L15" s="263" t="s">
        <v>35</v>
      </c>
      <c r="M15" s="634"/>
      <c r="N15" s="637"/>
      <c r="O15" s="168"/>
      <c r="P15" s="12"/>
    </row>
    <row r="16" spans="1:16" ht="42.5" customHeight="1" x14ac:dyDescent="0.55000000000000004">
      <c r="A16" s="156" t="s">
        <v>577</v>
      </c>
      <c r="B16" s="37" t="s">
        <v>36</v>
      </c>
      <c r="C16" s="5">
        <v>0.25</v>
      </c>
      <c r="D16" s="15">
        <v>0.25</v>
      </c>
      <c r="E16" s="5">
        <v>0.1</v>
      </c>
      <c r="F16" s="5">
        <v>0.15</v>
      </c>
      <c r="G16" s="6">
        <v>0.15</v>
      </c>
      <c r="H16" s="43">
        <v>0.3</v>
      </c>
      <c r="I16" s="7">
        <v>0</v>
      </c>
      <c r="J16" s="7">
        <v>0</v>
      </c>
      <c r="K16" s="7">
        <v>0.1</v>
      </c>
      <c r="L16" s="10" t="s">
        <v>37</v>
      </c>
      <c r="M16" s="633"/>
      <c r="N16" s="637"/>
      <c r="O16" s="168"/>
      <c r="P16" s="12"/>
    </row>
    <row r="17" spans="1:19" ht="55.5" customHeight="1" thickBot="1" x14ac:dyDescent="0.6">
      <c r="A17" s="157" t="s">
        <v>460</v>
      </c>
      <c r="B17" s="37" t="s">
        <v>38</v>
      </c>
      <c r="C17" s="219">
        <f>C15*C16</f>
        <v>0</v>
      </c>
      <c r="D17" s="220">
        <f>IF(D15="Yes", 25) + IF(D15="No", 0)</f>
        <v>0</v>
      </c>
      <c r="E17" s="219">
        <f t="shared" ref="E17:G17" si="1">E15*E16</f>
        <v>0</v>
      </c>
      <c r="F17" s="219">
        <f t="shared" si="1"/>
        <v>0</v>
      </c>
      <c r="G17" s="219">
        <f t="shared" si="1"/>
        <v>0</v>
      </c>
      <c r="H17" s="219">
        <f>IF(H15="Yes", 30) + IF(H15="No", 0)</f>
        <v>0</v>
      </c>
      <c r="I17" s="27" t="str">
        <f>IF(I15="Yes",Calc_Validation_DropDown!A2,Calc_Validation_DropDown!A3)</f>
        <v>STOP</v>
      </c>
      <c r="J17" s="27" t="str">
        <f>IF(J15="Yes",Calc_Validation_DropDown!A2,Calc_Validation_DropDown!A3)</f>
        <v>STOP</v>
      </c>
      <c r="K17" s="27" t="str">
        <f>IF(K15="Yes",10,Calc_Validation_DropDown!A3)</f>
        <v>STOP</v>
      </c>
      <c r="L17" s="271">
        <f>IF(L15="Yes", 5) + IF(L15="No", 0)</f>
        <v>0</v>
      </c>
      <c r="M17" s="635"/>
      <c r="N17" s="638"/>
      <c r="O17" s="168"/>
      <c r="P17" s="12"/>
    </row>
    <row r="18" spans="1:19" ht="21.5" thickTop="1" x14ac:dyDescent="0.3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9" ht="21" x14ac:dyDescent="0.5">
      <c r="A19" s="630"/>
      <c r="B19" s="600"/>
      <c r="C19" s="600"/>
      <c r="D19" s="600"/>
      <c r="E19" s="600"/>
      <c r="F19" s="600"/>
      <c r="G19" s="600"/>
      <c r="H19" s="600"/>
      <c r="I19" s="600"/>
      <c r="J19" s="600"/>
      <c r="K19" s="600"/>
      <c r="L19" s="600"/>
      <c r="M19" s="600"/>
      <c r="N19" s="600"/>
      <c r="O19" s="600"/>
      <c r="P19" s="631"/>
    </row>
    <row r="20" spans="1:19" ht="37.5" customHeight="1" x14ac:dyDescent="0.7">
      <c r="A20" s="607" t="s">
        <v>138</v>
      </c>
      <c r="B20" s="607"/>
      <c r="C20" s="607"/>
      <c r="D20" s="607"/>
      <c r="E20" s="607"/>
      <c r="F20" s="607"/>
      <c r="G20" s="607"/>
      <c r="H20" s="607"/>
      <c r="I20" s="607"/>
      <c r="J20" s="607"/>
      <c r="K20" s="607"/>
      <c r="L20" s="607"/>
      <c r="M20" s="1"/>
      <c r="N20" s="1"/>
      <c r="O20" s="12"/>
      <c r="P20" s="12"/>
    </row>
    <row r="21" spans="1:19" ht="72" customHeight="1" thickBot="1" x14ac:dyDescent="0.65">
      <c r="A21" s="2"/>
      <c r="B21" s="9"/>
      <c r="C21" s="9"/>
      <c r="D21" s="365" t="s">
        <v>545</v>
      </c>
      <c r="E21" s="365"/>
      <c r="F21" s="365"/>
      <c r="G21" s="365"/>
      <c r="H21" s="365"/>
      <c r="I21" s="9"/>
      <c r="J21" s="407" t="s">
        <v>546</v>
      </c>
      <c r="K21" s="407"/>
      <c r="L21" s="407"/>
      <c r="M21" s="407"/>
      <c r="N21" s="8"/>
      <c r="O21" s="148" t="s">
        <v>408</v>
      </c>
      <c r="P21" s="12"/>
    </row>
    <row r="22" spans="1:19" ht="21.75" customHeight="1" thickBot="1" x14ac:dyDescent="0.55000000000000004">
      <c r="A22" s="480" t="s">
        <v>42</v>
      </c>
      <c r="B22" s="480"/>
      <c r="C22" s="383"/>
      <c r="D22" s="12"/>
      <c r="E22" s="367" t="s">
        <v>43</v>
      </c>
      <c r="F22" s="368"/>
      <c r="G22" s="230" t="s">
        <v>44</v>
      </c>
      <c r="H22" s="22" t="s">
        <v>45</v>
      </c>
      <c r="I22" s="16"/>
      <c r="J22" s="12"/>
      <c r="K22" s="381" t="s">
        <v>43</v>
      </c>
      <c r="L22" s="382"/>
      <c r="M22" s="291" t="s">
        <v>44</v>
      </c>
      <c r="N22" s="63" t="s">
        <v>73</v>
      </c>
      <c r="O22" s="12"/>
      <c r="P22" s="12"/>
    </row>
    <row r="23" spans="1:19" ht="52" customHeight="1" thickBot="1" x14ac:dyDescent="0.5">
      <c r="A23" s="658" t="s">
        <v>446</v>
      </c>
      <c r="B23" s="660" t="s">
        <v>574</v>
      </c>
      <c r="C23" s="383"/>
      <c r="D23" s="232" t="s">
        <v>48</v>
      </c>
      <c r="E23" s="576"/>
      <c r="F23" s="577"/>
      <c r="G23" s="274">
        <v>0</v>
      </c>
      <c r="H23" s="229" t="e">
        <f>INDEX('iKM-PI Quality '!C4:C26, MATCH(E23, 'iKM-PI Quality '!A4:A26, 0))</f>
        <v>#N/A</v>
      </c>
      <c r="I23" s="16"/>
      <c r="J23" s="232" t="s">
        <v>56</v>
      </c>
      <c r="K23" s="576"/>
      <c r="L23" s="577"/>
      <c r="M23" s="274"/>
      <c r="N23" s="661" t="s">
        <v>569</v>
      </c>
      <c r="O23" s="12"/>
      <c r="P23" s="12"/>
    </row>
    <row r="24" spans="1:19" ht="52" customHeight="1" thickBot="1" x14ac:dyDescent="0.5">
      <c r="A24" s="659"/>
      <c r="B24" s="463"/>
      <c r="C24" s="383"/>
      <c r="D24" s="233" t="s">
        <v>50</v>
      </c>
      <c r="E24" s="576"/>
      <c r="F24" s="577"/>
      <c r="G24" s="274">
        <v>0</v>
      </c>
      <c r="H24" s="229" t="e">
        <f>INDEX('iKM-PI Quality '!C10:C27, MATCH(E24, 'iKM-PI Quality '!A10:A27, 0))</f>
        <v>#N/A</v>
      </c>
      <c r="I24" s="16"/>
      <c r="J24" s="233" t="s">
        <v>58</v>
      </c>
      <c r="K24" s="576"/>
      <c r="L24" s="577"/>
      <c r="M24" s="274"/>
      <c r="N24" s="661"/>
      <c r="O24" s="12"/>
      <c r="P24" s="12"/>
    </row>
    <row r="25" spans="1:19" ht="52" customHeight="1" thickBot="1" x14ac:dyDescent="0.5">
      <c r="A25" s="659"/>
      <c r="B25" s="463"/>
      <c r="C25" s="383"/>
      <c r="D25" s="299" t="s">
        <v>52</v>
      </c>
      <c r="E25" s="576"/>
      <c r="F25" s="577"/>
      <c r="G25" s="274">
        <v>0</v>
      </c>
      <c r="H25" s="229" t="e">
        <f>INDEX('iKM-PI Quality '!C10:C28, MATCH(E25, 'iKM-PI Quality '!A10:A28, 0))</f>
        <v>#N/A</v>
      </c>
      <c r="I25" s="16"/>
      <c r="J25" s="233" t="s">
        <v>49</v>
      </c>
      <c r="K25" s="576"/>
      <c r="L25" s="577"/>
      <c r="M25" s="274"/>
      <c r="N25" s="661"/>
      <c r="O25" s="12"/>
      <c r="P25" s="12"/>
    </row>
    <row r="26" spans="1:19" ht="52" customHeight="1" thickBot="1" x14ac:dyDescent="0.5">
      <c r="A26" s="659"/>
      <c r="B26" s="463"/>
      <c r="C26" s="383"/>
      <c r="D26" s="300" t="s">
        <v>54</v>
      </c>
      <c r="E26" s="576"/>
      <c r="F26" s="577"/>
      <c r="G26" s="274">
        <v>0</v>
      </c>
      <c r="H26" s="229" t="e">
        <f>INDEX('iKM-PI Quality '!C5:C29, MATCH(E26, 'iKM-PI Quality '!A5:A29, 0))</f>
        <v>#N/A</v>
      </c>
      <c r="I26" s="16"/>
      <c r="J26" s="233" t="s">
        <v>51</v>
      </c>
      <c r="K26" s="576"/>
      <c r="L26" s="577"/>
      <c r="M26" s="274"/>
      <c r="N26" s="661"/>
      <c r="O26" s="12"/>
      <c r="P26" s="12"/>
    </row>
    <row r="27" spans="1:19" ht="52" customHeight="1" thickBot="1" x14ac:dyDescent="0.5">
      <c r="A27" s="659"/>
      <c r="B27" s="463"/>
      <c r="C27" s="383"/>
      <c r="D27" s="647" t="s">
        <v>61</v>
      </c>
      <c r="E27" s="648"/>
      <c r="F27" s="649"/>
      <c r="G27" s="301">
        <f>SUM(G23:G26)</f>
        <v>0</v>
      </c>
      <c r="H27" s="12"/>
      <c r="I27" s="38"/>
      <c r="J27" s="233" t="s">
        <v>163</v>
      </c>
      <c r="K27" s="576"/>
      <c r="L27" s="577"/>
      <c r="M27" s="274"/>
      <c r="N27" s="12"/>
      <c r="O27" s="12"/>
      <c r="P27" s="12"/>
    </row>
    <row r="28" spans="1:19" ht="52" customHeight="1" thickBot="1" x14ac:dyDescent="0.5">
      <c r="A28" s="659"/>
      <c r="B28" s="463"/>
      <c r="C28" s="12"/>
      <c r="D28" s="641" t="s">
        <v>64</v>
      </c>
      <c r="E28" s="642"/>
      <c r="F28" s="643"/>
      <c r="G28" s="303">
        <f>(G27/0.4)</f>
        <v>0</v>
      </c>
      <c r="H28" s="12"/>
      <c r="I28" s="38"/>
      <c r="J28" s="233" t="s">
        <v>55</v>
      </c>
      <c r="K28" s="576"/>
      <c r="L28" s="577"/>
      <c r="M28" s="274"/>
      <c r="N28" s="12"/>
      <c r="O28" s="12"/>
      <c r="P28" s="12"/>
    </row>
    <row r="29" spans="1:19" ht="52" customHeight="1" thickBot="1" x14ac:dyDescent="0.5">
      <c r="A29" s="12"/>
      <c r="B29" s="12"/>
      <c r="C29" s="12"/>
      <c r="D29" s="644" t="s">
        <v>66</v>
      </c>
      <c r="E29" s="645"/>
      <c r="F29" s="646"/>
      <c r="G29" s="302">
        <f>(G28*30%)</f>
        <v>0</v>
      </c>
      <c r="H29" s="12"/>
      <c r="I29" s="38"/>
      <c r="J29" s="233" t="s">
        <v>57</v>
      </c>
      <c r="K29" s="576"/>
      <c r="L29" s="577"/>
      <c r="M29" s="274"/>
      <c r="N29" s="12"/>
      <c r="O29" s="12"/>
      <c r="P29" s="12"/>
    </row>
    <row r="30" spans="1:19" ht="25" customHeight="1" thickBot="1" x14ac:dyDescent="0.5">
      <c r="A30" s="12"/>
      <c r="B30" s="12"/>
      <c r="C30" s="12"/>
      <c r="D30" s="12"/>
      <c r="E30" s="12"/>
      <c r="F30" s="12"/>
      <c r="G30" s="12"/>
      <c r="H30" s="12"/>
      <c r="I30" s="38"/>
      <c r="J30" s="12"/>
      <c r="K30" s="12"/>
      <c r="L30" s="12"/>
      <c r="M30" s="12"/>
      <c r="N30" s="12"/>
      <c r="O30" s="38"/>
      <c r="P30" s="38"/>
      <c r="Q30" s="11"/>
      <c r="R30" s="11"/>
      <c r="S30" s="11"/>
    </row>
    <row r="31" spans="1:19" ht="39" customHeight="1" x14ac:dyDescent="0.35">
      <c r="A31" s="588" t="s">
        <v>444</v>
      </c>
      <c r="B31" s="589"/>
      <c r="C31" s="589"/>
      <c r="D31" s="589"/>
      <c r="E31" s="590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9" ht="33" customHeight="1" x14ac:dyDescent="0.35">
      <c r="A32" s="591"/>
      <c r="B32" s="592"/>
      <c r="C32" s="592"/>
      <c r="D32" s="592"/>
      <c r="E32" s="593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9" ht="21.65" customHeight="1" x14ac:dyDescent="0.35">
      <c r="A33" s="594" t="s">
        <v>143</v>
      </c>
      <c r="B33" s="595"/>
      <c r="C33" s="595"/>
      <c r="D33" s="595"/>
      <c r="E33" s="596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9" ht="21.65" customHeight="1" x14ac:dyDescent="0.35">
      <c r="A34" s="594"/>
      <c r="B34" s="595"/>
      <c r="C34" s="595"/>
      <c r="D34" s="595"/>
      <c r="E34" s="596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19" ht="21.65" customHeight="1" x14ac:dyDescent="0.35">
      <c r="A35" s="594" t="s">
        <v>144</v>
      </c>
      <c r="B35" s="595"/>
      <c r="C35" s="595"/>
      <c r="D35" s="595"/>
      <c r="E35" s="596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9" ht="21.5" customHeight="1" thickBot="1" x14ac:dyDescent="0.4">
      <c r="A36" s="597"/>
      <c r="B36" s="598"/>
      <c r="C36" s="598"/>
      <c r="D36" s="598"/>
      <c r="E36" s="599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9" ht="21" customHeight="1" thickBot="1" x14ac:dyDescent="0.5">
      <c r="A37" s="12"/>
      <c r="B37" s="12"/>
      <c r="C37" s="12"/>
      <c r="D37" s="12"/>
      <c r="E37" s="12"/>
      <c r="F37" s="12"/>
      <c r="G37" s="12"/>
      <c r="H37" s="12"/>
      <c r="I37" s="38"/>
      <c r="J37" s="38"/>
      <c r="K37" s="38"/>
      <c r="L37" s="38"/>
      <c r="M37" s="38"/>
      <c r="N37" s="12"/>
      <c r="O37" s="38"/>
      <c r="P37" s="38"/>
      <c r="Q37" s="11"/>
      <c r="R37" s="11"/>
      <c r="S37" s="11"/>
    </row>
    <row r="38" spans="1:19" ht="21.5" thickBot="1" x14ac:dyDescent="0.55000000000000004">
      <c r="A38" s="653"/>
      <c r="B38" s="654"/>
      <c r="C38" s="654"/>
      <c r="D38" s="654"/>
      <c r="E38" s="654"/>
      <c r="F38" s="654"/>
      <c r="G38" s="654"/>
      <c r="H38" s="654"/>
      <c r="I38" s="654"/>
      <c r="J38" s="654"/>
      <c r="K38" s="654"/>
      <c r="L38" s="654"/>
      <c r="M38" s="654"/>
      <c r="N38" s="654"/>
      <c r="O38" s="654"/>
      <c r="P38" s="210"/>
    </row>
    <row r="39" spans="1:19" ht="37.5" customHeight="1" x14ac:dyDescent="0.7">
      <c r="A39" s="603" t="s">
        <v>141</v>
      </c>
      <c r="B39" s="603"/>
      <c r="C39" s="603"/>
      <c r="D39" s="603"/>
      <c r="E39" s="603"/>
      <c r="F39" s="603"/>
      <c r="G39" s="603"/>
      <c r="H39" s="603"/>
      <c r="I39" s="603"/>
      <c r="J39" s="603"/>
      <c r="K39" s="603"/>
      <c r="L39" s="603"/>
      <c r="M39" s="1"/>
      <c r="N39" s="1"/>
      <c r="O39" s="12"/>
      <c r="P39" s="12"/>
    </row>
    <row r="40" spans="1:19" ht="16.5" customHeight="1" thickBot="1" x14ac:dyDescent="0.4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19" ht="21.75" customHeight="1" thickTop="1" thickBot="1" x14ac:dyDescent="0.55000000000000004">
      <c r="A41" s="650" t="s">
        <v>521</v>
      </c>
      <c r="B41" s="560"/>
      <c r="C41" s="12"/>
      <c r="D41" s="457" t="s">
        <v>564</v>
      </c>
      <c r="E41" s="458"/>
      <c r="F41" s="459"/>
      <c r="G41" s="459"/>
      <c r="H41" s="460"/>
      <c r="I41" s="236" t="s">
        <v>72</v>
      </c>
      <c r="J41" s="12"/>
      <c r="K41" s="123" t="s">
        <v>73</v>
      </c>
      <c r="L41" s="123"/>
      <c r="M41" s="12"/>
      <c r="N41" s="12"/>
      <c r="O41" s="12"/>
      <c r="P41" s="12"/>
    </row>
    <row r="42" spans="1:19" ht="47" customHeight="1" thickTop="1" thickBot="1" x14ac:dyDescent="0.4">
      <c r="A42" s="650"/>
      <c r="B42" s="560"/>
      <c r="C42" s="12"/>
      <c r="D42" s="655"/>
      <c r="E42" s="656"/>
      <c r="F42" s="657"/>
      <c r="G42" s="657"/>
      <c r="H42" s="657"/>
      <c r="I42" s="304">
        <v>0</v>
      </c>
      <c r="J42" s="12"/>
      <c r="K42" s="461" t="s">
        <v>443</v>
      </c>
      <c r="L42" s="461"/>
      <c r="M42" s="12"/>
      <c r="N42" s="12"/>
      <c r="O42" s="12"/>
      <c r="P42" s="12"/>
    </row>
    <row r="43" spans="1:19" ht="19.5" customHeight="1" thickBot="1" x14ac:dyDescent="0.5">
      <c r="A43" s="12"/>
      <c r="B43" s="12"/>
      <c r="C43" s="12"/>
      <c r="D43" s="12"/>
      <c r="E43" s="12"/>
      <c r="F43" s="12"/>
      <c r="G43" s="639" t="s">
        <v>75</v>
      </c>
      <c r="H43" s="640"/>
      <c r="I43" s="305">
        <f>MIN(40,I42)</f>
        <v>0</v>
      </c>
      <c r="J43" s="12"/>
      <c r="K43" s="462"/>
      <c r="L43" s="462"/>
      <c r="M43" s="12"/>
      <c r="N43" s="12"/>
      <c r="O43" s="12"/>
      <c r="P43" s="12"/>
    </row>
    <row r="44" spans="1:19" ht="21.5" thickBot="1" x14ac:dyDescent="0.5">
      <c r="A44" s="12"/>
      <c r="B44" s="12"/>
      <c r="C44" s="12"/>
      <c r="D44" s="12"/>
      <c r="E44" s="12"/>
      <c r="F44" s="12"/>
      <c r="G44" s="453" t="s">
        <v>66</v>
      </c>
      <c r="H44" s="585"/>
      <c r="I44" s="306">
        <f>SUM(I43/40*15)</f>
        <v>0</v>
      </c>
      <c r="J44" s="12"/>
      <c r="K44" s="12"/>
      <c r="L44" s="12"/>
      <c r="M44" s="12"/>
      <c r="N44" s="12"/>
      <c r="O44" s="12"/>
      <c r="P44" s="12"/>
    </row>
    <row r="45" spans="1:19" ht="21.5" thickBot="1" x14ac:dyDescent="0.4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9" ht="21.5" thickBot="1" x14ac:dyDescent="0.55000000000000004">
      <c r="A46" s="653"/>
      <c r="B46" s="654"/>
      <c r="C46" s="654"/>
      <c r="D46" s="654"/>
      <c r="E46" s="654"/>
      <c r="F46" s="654"/>
      <c r="G46" s="654"/>
      <c r="H46" s="654"/>
      <c r="I46" s="654"/>
      <c r="J46" s="654"/>
      <c r="K46" s="654"/>
      <c r="L46" s="654"/>
      <c r="M46" s="654"/>
      <c r="N46" s="654"/>
      <c r="O46" s="654"/>
      <c r="P46" s="209"/>
    </row>
    <row r="47" spans="1:19" ht="37.5" customHeight="1" x14ac:dyDescent="0.7">
      <c r="A47" s="603" t="s">
        <v>520</v>
      </c>
      <c r="B47" s="603"/>
      <c r="C47" s="603"/>
      <c r="D47" s="603"/>
      <c r="E47" s="603"/>
      <c r="F47" s="603"/>
      <c r="G47" s="603"/>
      <c r="H47" s="603"/>
      <c r="I47" s="603"/>
      <c r="J47" s="603"/>
      <c r="K47" s="603"/>
      <c r="L47" s="603"/>
      <c r="M47" s="1"/>
      <c r="N47" s="193"/>
      <c r="O47" s="193"/>
      <c r="P47" s="12"/>
    </row>
    <row r="48" spans="1:19" ht="31" customHeight="1" x14ac:dyDescent="0.7">
      <c r="A48" s="149"/>
      <c r="B48" s="149"/>
      <c r="C48" s="149"/>
      <c r="D48" s="432" t="s">
        <v>92</v>
      </c>
      <c r="E48" s="433"/>
      <c r="F48" s="433"/>
      <c r="G48" s="433"/>
      <c r="H48" s="149"/>
      <c r="I48" s="587" t="s">
        <v>517</v>
      </c>
      <c r="J48" s="587"/>
      <c r="K48" s="587"/>
      <c r="L48" s="587"/>
      <c r="M48" s="12"/>
      <c r="N48" s="168"/>
      <c r="O48" s="168"/>
      <c r="P48" s="2"/>
    </row>
    <row r="49" spans="1:16" ht="26.5" customHeight="1" thickBot="1" x14ac:dyDescent="0.75">
      <c r="A49" s="586" t="s">
        <v>519</v>
      </c>
      <c r="B49" s="586"/>
      <c r="C49" s="149"/>
      <c r="D49" s="432" t="s">
        <v>418</v>
      </c>
      <c r="E49" s="433"/>
      <c r="F49" s="2"/>
      <c r="G49" s="2"/>
      <c r="H49" s="2"/>
      <c r="I49" s="587"/>
      <c r="J49" s="587"/>
      <c r="K49" s="587"/>
      <c r="L49" s="587"/>
      <c r="M49" s="12"/>
      <c r="N49" s="168"/>
      <c r="O49" s="168"/>
      <c r="P49" s="2"/>
    </row>
    <row r="50" spans="1:16" ht="26.5" customHeight="1" thickBot="1" x14ac:dyDescent="0.75">
      <c r="A50" s="586"/>
      <c r="B50" s="586"/>
      <c r="C50" s="149"/>
      <c r="D50" s="453" t="s">
        <v>518</v>
      </c>
      <c r="E50" s="559"/>
      <c r="F50" s="239">
        <v>0</v>
      </c>
      <c r="G50" s="2"/>
      <c r="H50" s="2"/>
      <c r="I50" s="587"/>
      <c r="J50" s="587"/>
      <c r="K50" s="587"/>
      <c r="L50" s="587"/>
      <c r="M50" s="12"/>
      <c r="N50" s="168"/>
      <c r="O50" s="168"/>
      <c r="P50" s="2"/>
    </row>
    <row r="51" spans="1:16" ht="21.75" customHeight="1" x14ac:dyDescent="0.5">
      <c r="A51" s="12"/>
      <c r="B51" s="12"/>
      <c r="C51" s="12"/>
      <c r="D51" s="12"/>
      <c r="E51" s="12"/>
      <c r="F51" s="12"/>
      <c r="G51" s="12"/>
      <c r="H51" s="12"/>
      <c r="I51" s="2"/>
      <c r="J51" s="2"/>
      <c r="K51" s="2"/>
      <c r="L51" s="2"/>
      <c r="M51" s="2"/>
      <c r="N51" s="2"/>
      <c r="O51" s="2"/>
      <c r="P51" s="2"/>
    </row>
  </sheetData>
  <sheetProtection selectLockedCells="1"/>
  <mergeCells count="67">
    <mergeCell ref="A38:O38"/>
    <mergeCell ref="A46:O46"/>
    <mergeCell ref="D42:H42"/>
    <mergeCell ref="K28:L28"/>
    <mergeCell ref="K29:L29"/>
    <mergeCell ref="A23:A28"/>
    <mergeCell ref="B23:B28"/>
    <mergeCell ref="E24:F24"/>
    <mergeCell ref="K24:L24"/>
    <mergeCell ref="A33:E34"/>
    <mergeCell ref="A35:E36"/>
    <mergeCell ref="K42:L43"/>
    <mergeCell ref="N23:N26"/>
    <mergeCell ref="D41:H41"/>
    <mergeCell ref="C22:C27"/>
    <mergeCell ref="E22:F22"/>
    <mergeCell ref="A1:O1"/>
    <mergeCell ref="C11:C12"/>
    <mergeCell ref="D11:D12"/>
    <mergeCell ref="E11:E12"/>
    <mergeCell ref="F11:H11"/>
    <mergeCell ref="I11:I12"/>
    <mergeCell ref="J11:J12"/>
    <mergeCell ref="K11:K12"/>
    <mergeCell ref="L11:L12"/>
    <mergeCell ref="F10:H10"/>
    <mergeCell ref="B3:C3"/>
    <mergeCell ref="B4:C4"/>
    <mergeCell ref="B5:C5"/>
    <mergeCell ref="B6:C6"/>
    <mergeCell ref="A7:C7"/>
    <mergeCell ref="O12:P12"/>
    <mergeCell ref="A20:L20"/>
    <mergeCell ref="A39:L39"/>
    <mergeCell ref="A47:L47"/>
    <mergeCell ref="G43:H43"/>
    <mergeCell ref="G44:H44"/>
    <mergeCell ref="D28:F28"/>
    <mergeCell ref="D29:F29"/>
    <mergeCell ref="J21:M21"/>
    <mergeCell ref="A22:B22"/>
    <mergeCell ref="E25:F25"/>
    <mergeCell ref="K25:L25"/>
    <mergeCell ref="E26:F26"/>
    <mergeCell ref="K26:L26"/>
    <mergeCell ref="D27:F27"/>
    <mergeCell ref="D21:H21"/>
    <mergeCell ref="A41:B42"/>
    <mergeCell ref="A3:A6"/>
    <mergeCell ref="G4:J4"/>
    <mergeCell ref="G5:J5"/>
    <mergeCell ref="A9:L9"/>
    <mergeCell ref="A19:P19"/>
    <mergeCell ref="A13:A14"/>
    <mergeCell ref="M13:M17"/>
    <mergeCell ref="N13:N17"/>
    <mergeCell ref="M10:N11"/>
    <mergeCell ref="D48:G48"/>
    <mergeCell ref="I48:L50"/>
    <mergeCell ref="A49:B50"/>
    <mergeCell ref="D49:E49"/>
    <mergeCell ref="D50:E50"/>
    <mergeCell ref="K22:L22"/>
    <mergeCell ref="E23:F23"/>
    <mergeCell ref="K23:L23"/>
    <mergeCell ref="K27:L27"/>
    <mergeCell ref="A31:E32"/>
  </mergeCells>
  <conditionalFormatting sqref="I17:K17">
    <cfRule type="containsText" dxfId="7" priority="2" operator="containsText" text="STOP">
      <formula>NOT(ISERROR(SEARCH("STOP",I17)))</formula>
    </cfRule>
  </conditionalFormatting>
  <conditionalFormatting sqref="M13:N17">
    <cfRule type="containsText" dxfId="6" priority="1" operator="containsText" text="STOP">
      <formula>NOT(ISERROR(SEARCH("STOP",M13)))</formula>
    </cfRule>
  </conditionalFormatting>
  <dataValidations count="1">
    <dataValidation type="list" allowBlank="1" showInputMessage="1" showErrorMessage="1" sqref="H15:L15 D15" xr:uid="{FE5B3245-66CE-40E5-8385-C73915968731}">
      <formula1>"Yes, No"</formula1>
    </dataValidation>
  </dataValidations>
  <hyperlinks>
    <hyperlink ref="O21" r:id="rId1" display="Link to Pracice Insights Quality Help Menu" xr:uid="{191BE2CA-E3EB-4091-920F-E752B4EDEA3B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4E2653-D0B8-48EC-A84A-8343A4829E26}">
          <x14:formula1>
            <xm:f>'ACC MVP IA'!$A$3:$A$18</xm:f>
          </x14:formula1>
          <xm:sqref>D42:H42</xm:sqref>
        </x14:dataValidation>
        <x14:dataValidation type="list" allowBlank="1" showInputMessage="1" showErrorMessage="1" xr:uid="{9B3BE47B-0569-42BA-BCE8-11BF35AFBAC6}">
          <x14:formula1>
            <xm:f>'ACC MVP Quality'!$A$2:$A$12</xm:f>
          </x14:formula1>
          <xm:sqref>E23:F26 K23:L29</xm:sqref>
        </x14:dataValidation>
      </x14:dataValidations>
    </ext>
  </extLst>
</worksheet>
</file>

<file path=docMetadata/LabelInfo.xml><?xml version="1.0" encoding="utf-8"?>
<clbl:labelList xmlns:clbl="http://schemas.microsoft.com/office/2020/mipLabelMetadata">
  <clbl:label id="{dfbd6cd6-3262-48dc-8011-f5abeb79275f}" enabled="1" method="Standard" siteId="{da67ef1b-ca59-4db2-9a8c-aa8d94617a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Start Here – Practice Setup</vt:lpstr>
      <vt:lpstr>Sheet1</vt:lpstr>
      <vt:lpstr>Traditional MIPS</vt:lpstr>
      <vt:lpstr>Traditional MIPS APM Entity OLD</vt:lpstr>
      <vt:lpstr>Traditional MIPS APM Entity</vt:lpstr>
      <vt:lpstr>Traditional MIPS Small Prac</vt:lpstr>
      <vt:lpstr>Traditional MIPS PI Excl</vt:lpstr>
      <vt:lpstr>MVP</vt:lpstr>
      <vt:lpstr>MVP Subgroup</vt:lpstr>
      <vt:lpstr>MVP APM Entity OLD </vt:lpstr>
      <vt:lpstr>MVP APM Entity </vt:lpstr>
      <vt:lpstr>MVP PI Excl</vt:lpstr>
      <vt:lpstr>MVP Small Prac</vt:lpstr>
      <vt:lpstr>PI Measure Exc Estimator</vt:lpstr>
      <vt:lpstr>Trad MIPS PI Measure Excl</vt:lpstr>
      <vt:lpstr>Resources</vt:lpstr>
      <vt:lpstr>Admin Quality Measures</vt:lpstr>
      <vt:lpstr>ACC MVP IA</vt:lpstr>
      <vt:lpstr>Calc_Validation_DropDown</vt:lpstr>
      <vt:lpstr>IA</vt:lpstr>
      <vt:lpstr>ACC MVP Quality</vt:lpstr>
      <vt:lpstr>iKM-PI Quality </vt:lpstr>
      <vt:lpstr>ACC 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Hart, Sharon</dc:creator>
  <cp:keywords/>
  <dc:description/>
  <cp:lastModifiedBy>Hart, Sharon</cp:lastModifiedBy>
  <cp:revision/>
  <dcterms:created xsi:type="dcterms:W3CDTF">2024-07-30T14:06:22Z</dcterms:created>
  <dcterms:modified xsi:type="dcterms:W3CDTF">2026-04-28T15:07:03Z</dcterms:modified>
  <cp:category/>
  <cp:contentStatus/>
</cp:coreProperties>
</file>